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 tabRatio="871" activeTab="3"/>
  </bookViews>
  <sheets>
    <sheet name="P.ORÇ." sheetId="6" r:id="rId1"/>
    <sheet name="M. CÁLCULO" sheetId="5" r:id="rId2"/>
    <sheet name="CRONOGRAMA" sheetId="2" r:id="rId3"/>
    <sheet name="COMPOSIÇÕES" sheetId="7" r:id="rId4"/>
  </sheets>
  <definedNames>
    <definedName name="_xlnm.Print_Area" localSheetId="2">CRONOGRAMA!$A$1:$T$44</definedName>
    <definedName name="_xlnm.Print_Area" localSheetId="1">'M. CÁLCULO'!$A$1:$I$103</definedName>
    <definedName name="_xlnm.Print_Area" localSheetId="0">P.ORÇ.!$A$1:$I$64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6" l="1"/>
  <c r="I75" i="5"/>
  <c r="D83" i="5"/>
  <c r="D48" i="5"/>
  <c r="D62" i="5" l="1"/>
  <c r="G59" i="5"/>
  <c r="E54" i="5"/>
  <c r="G53" i="5"/>
  <c r="G49" i="5"/>
  <c r="F42" i="5"/>
  <c r="G41" i="5"/>
  <c r="G40" i="5"/>
  <c r="G28" i="5"/>
  <c r="G38" i="5"/>
  <c r="E37" i="5"/>
  <c r="E35" i="5"/>
  <c r="G34" i="5"/>
  <c r="E29" i="5"/>
  <c r="E26" i="5"/>
  <c r="F22" i="5"/>
  <c r="I18" i="5"/>
  <c r="I19" i="5"/>
  <c r="I20" i="5"/>
  <c r="I17" i="5"/>
  <c r="I57" i="7"/>
  <c r="I56" i="7"/>
  <c r="J53" i="7"/>
  <c r="J48" i="7"/>
  <c r="I42" i="7"/>
  <c r="J42" i="7" s="1"/>
  <c r="I41" i="7"/>
  <c r="J41" i="7" s="1"/>
  <c r="J23" i="7"/>
  <c r="I27" i="7" s="1"/>
  <c r="J18" i="7"/>
  <c r="I26" i="7" s="1"/>
  <c r="I12" i="7"/>
  <c r="J12" i="7" s="1"/>
  <c r="I11" i="7"/>
  <c r="J11" i="7" s="1"/>
  <c r="J43" i="7" l="1"/>
  <c r="I55" i="7" s="1"/>
  <c r="I59" i="7" s="1"/>
  <c r="I60" i="7" s="1"/>
  <c r="I61" i="7" s="1"/>
  <c r="J13" i="7"/>
  <c r="I25" i="7" s="1"/>
  <c r="I29" i="7" s="1"/>
  <c r="I30" i="7" s="1"/>
  <c r="I31" i="7" s="1"/>
  <c r="I32" i="7" s="1"/>
  <c r="I62" i="7" l="1"/>
  <c r="J63" i="7" s="1"/>
  <c r="J36" i="6" s="1"/>
  <c r="K36" i="6" s="1"/>
  <c r="G36" i="6" s="1"/>
  <c r="H36" i="6" s="1"/>
  <c r="H37" i="6" s="1"/>
  <c r="J33" i="7"/>
  <c r="J13" i="6" s="1"/>
  <c r="K13" i="6" s="1"/>
  <c r="E82" i="5" l="1"/>
  <c r="I82" i="5"/>
  <c r="K52" i="6" l="1"/>
  <c r="G52" i="6" s="1"/>
  <c r="K53" i="6"/>
  <c r="G53" i="6" s="1"/>
  <c r="K54" i="6"/>
  <c r="G54" i="6" s="1"/>
  <c r="I79" i="5"/>
  <c r="F40" i="6" s="1"/>
  <c r="K44" i="6"/>
  <c r="G44" i="6" s="1"/>
  <c r="K40" i="6"/>
  <c r="G40" i="6" s="1"/>
  <c r="F43" i="6"/>
  <c r="I78" i="5"/>
  <c r="F39" i="6" s="1"/>
  <c r="I68" i="5"/>
  <c r="I69" i="5"/>
  <c r="I70" i="5"/>
  <c r="I71" i="5"/>
  <c r="I72" i="5"/>
  <c r="I73" i="5"/>
  <c r="I67" i="5"/>
  <c r="I63" i="5"/>
  <c r="I62" i="5"/>
  <c r="I60" i="5"/>
  <c r="D59" i="5"/>
  <c r="I59" i="5" s="1"/>
  <c r="I56" i="5"/>
  <c r="I54" i="5"/>
  <c r="I53" i="5"/>
  <c r="I48" i="5"/>
  <c r="D49" i="5"/>
  <c r="I49" i="5" s="1"/>
  <c r="G46" i="5"/>
  <c r="D46" i="5"/>
  <c r="G45" i="5"/>
  <c r="I45" i="5" s="1"/>
  <c r="D44" i="5"/>
  <c r="I44" i="5" s="1"/>
  <c r="I42" i="5"/>
  <c r="I41" i="5"/>
  <c r="I40" i="5"/>
  <c r="G31" i="5" s="1"/>
  <c r="I38" i="5"/>
  <c r="I37" i="5"/>
  <c r="I11" i="5"/>
  <c r="I12" i="5"/>
  <c r="I13" i="5"/>
  <c r="I14" i="5"/>
  <c r="I15" i="5"/>
  <c r="I10" i="5"/>
  <c r="G13" i="6"/>
  <c r="K14" i="6"/>
  <c r="G14" i="6" s="1"/>
  <c r="K8" i="6"/>
  <c r="I87" i="5"/>
  <c r="F48" i="6" s="1"/>
  <c r="I88" i="5"/>
  <c r="F49" i="6" s="1"/>
  <c r="I89" i="5"/>
  <c r="F50" i="6" s="1"/>
  <c r="I90" i="5"/>
  <c r="F51" i="6" s="1"/>
  <c r="I91" i="5"/>
  <c r="F52" i="6" s="1"/>
  <c r="I92" i="5"/>
  <c r="F53" i="6" s="1"/>
  <c r="I93" i="5"/>
  <c r="F54" i="6" s="1"/>
  <c r="I94" i="5"/>
  <c r="F55" i="6" s="1"/>
  <c r="I95" i="5"/>
  <c r="F56" i="6" s="1"/>
  <c r="I96" i="5"/>
  <c r="F57" i="6" s="1"/>
  <c r="I86" i="5"/>
  <c r="F47" i="6" s="1"/>
  <c r="K48" i="6"/>
  <c r="G48" i="6" s="1"/>
  <c r="K49" i="6"/>
  <c r="G49" i="6" s="1"/>
  <c r="K50" i="6"/>
  <c r="G50" i="6" s="1"/>
  <c r="K51" i="6"/>
  <c r="G51" i="6" s="1"/>
  <c r="K55" i="6"/>
  <c r="G55" i="6" s="1"/>
  <c r="K56" i="6"/>
  <c r="G56" i="6" s="1"/>
  <c r="K57" i="6"/>
  <c r="G57" i="6" s="1"/>
  <c r="I29" i="5"/>
  <c r="I28" i="5"/>
  <c r="I35" i="5"/>
  <c r="I34" i="5"/>
  <c r="H54" i="6" l="1"/>
  <c r="H53" i="6"/>
  <c r="H52" i="6"/>
  <c r="I83" i="5"/>
  <c r="F44" i="6" s="1"/>
  <c r="H44" i="6" s="1"/>
  <c r="H40" i="6"/>
  <c r="I74" i="5"/>
  <c r="F35" i="6" s="1"/>
  <c r="I64" i="5"/>
  <c r="F32" i="6" s="1"/>
  <c r="I61" i="5"/>
  <c r="F31" i="6" s="1"/>
  <c r="I55" i="5"/>
  <c r="F29" i="6" s="1"/>
  <c r="F57" i="5"/>
  <c r="I57" i="5" s="1"/>
  <c r="I58" i="5" s="1"/>
  <c r="F30" i="6" s="1"/>
  <c r="I46" i="5"/>
  <c r="I47" i="5" s="1"/>
  <c r="F25" i="6" s="1"/>
  <c r="I50" i="5"/>
  <c r="F26" i="6" s="1"/>
  <c r="I43" i="5"/>
  <c r="F24" i="6" s="1"/>
  <c r="I39" i="5"/>
  <c r="F23" i="6" s="1"/>
  <c r="I21" i="5"/>
  <c r="I22" i="5" s="1"/>
  <c r="F14" i="6" s="1"/>
  <c r="H14" i="6" s="1"/>
  <c r="I16" i="5"/>
  <c r="H50" i="6"/>
  <c r="H49" i="6"/>
  <c r="H55" i="6"/>
  <c r="H51" i="6"/>
  <c r="H57" i="6"/>
  <c r="H48" i="6"/>
  <c r="H56" i="6"/>
  <c r="I30" i="5"/>
  <c r="F18" i="6" s="1"/>
  <c r="I36" i="5"/>
  <c r="F22" i="6" s="1"/>
  <c r="F13" i="6" l="1"/>
  <c r="H13" i="6" s="1"/>
  <c r="F12" i="6"/>
  <c r="I26" i="5"/>
  <c r="K43" i="6" l="1"/>
  <c r="G43" i="6" s="1"/>
  <c r="H43" i="6" s="1"/>
  <c r="K39" i="6"/>
  <c r="G39" i="6" s="1"/>
  <c r="H39" i="6" s="1"/>
  <c r="H41" i="6" s="1"/>
  <c r="C26" i="2" s="1"/>
  <c r="Q28" i="2" s="1"/>
  <c r="H45" i="6" l="1"/>
  <c r="C29" i="2" s="1"/>
  <c r="Q31" i="2" s="1"/>
  <c r="K9" i="6"/>
  <c r="K12" i="6"/>
  <c r="K17" i="6"/>
  <c r="K18" i="6"/>
  <c r="K19" i="6"/>
  <c r="K22" i="6"/>
  <c r="K23" i="6"/>
  <c r="K24" i="6"/>
  <c r="K25" i="6"/>
  <c r="K26" i="6"/>
  <c r="K29" i="6"/>
  <c r="K30" i="6"/>
  <c r="K31" i="6"/>
  <c r="K32" i="6"/>
  <c r="K35" i="6"/>
  <c r="M31" i="2" l="1"/>
  <c r="K47" i="6"/>
  <c r="I25" i="5" l="1"/>
  <c r="I27" i="5" s="1"/>
  <c r="I7" i="5"/>
  <c r="F9" i="6" s="1"/>
  <c r="I6" i="5"/>
  <c r="F8" i="6" s="1"/>
  <c r="F17" i="6" l="1"/>
  <c r="F31" i="5"/>
  <c r="I31" i="5" s="1"/>
  <c r="F19" i="6" s="1"/>
  <c r="G9" i="6"/>
  <c r="G12" i="6"/>
  <c r="H9" i="6" l="1"/>
  <c r="G30" i="6" l="1"/>
  <c r="G31" i="6"/>
  <c r="G32" i="6"/>
  <c r="G22" i="6"/>
  <c r="G23" i="6"/>
  <c r="G24" i="6"/>
  <c r="G25" i="6"/>
  <c r="G26" i="6"/>
  <c r="G18" i="6"/>
  <c r="H18" i="6" s="1"/>
  <c r="G19" i="6"/>
  <c r="G17" i="6"/>
  <c r="H12" i="6"/>
  <c r="H15" i="6" l="1"/>
  <c r="C11" i="2" s="1"/>
  <c r="E13" i="2" s="1"/>
  <c r="H19" i="6"/>
  <c r="H30" i="6"/>
  <c r="H32" i="6"/>
  <c r="H31" i="6"/>
  <c r="H26" i="6"/>
  <c r="H23" i="6"/>
  <c r="H25" i="6"/>
  <c r="H24" i="6"/>
  <c r="H22" i="6"/>
  <c r="H17" i="6"/>
  <c r="H27" i="6" l="1"/>
  <c r="C17" i="2" s="1"/>
  <c r="H20" i="6"/>
  <c r="C14" i="2" s="1"/>
  <c r="E16" i="2" s="1"/>
  <c r="I19" i="2" l="1"/>
  <c r="E19" i="2"/>
  <c r="G47" i="6"/>
  <c r="H47" i="6" s="1"/>
  <c r="H58" i="6" s="1"/>
  <c r="C32" i="2" s="1"/>
  <c r="G35" i="6"/>
  <c r="H35" i="6" s="1"/>
  <c r="M34" i="2" l="1"/>
  <c r="Q34" i="2"/>
  <c r="Q35" i="2" s="1"/>
  <c r="C23" i="2"/>
  <c r="M25" i="2" s="1"/>
  <c r="I25" i="2" l="1"/>
  <c r="G29" i="6"/>
  <c r="G8" i="6" l="1"/>
  <c r="H29" i="6" l="1"/>
  <c r="H8" i="6"/>
  <c r="H10" i="6" s="1"/>
  <c r="C8" i="2" l="1"/>
  <c r="E10" i="2" s="1"/>
  <c r="E35" i="2" s="1"/>
  <c r="H33" i="6"/>
  <c r="C20" i="2" s="1"/>
  <c r="M22" i="2" s="1"/>
  <c r="M35" i="2" s="1"/>
  <c r="H59" i="6" l="1"/>
  <c r="I36" i="6" s="1"/>
  <c r="I22" i="2"/>
  <c r="I35" i="2" s="1"/>
  <c r="I53" i="6" l="1"/>
  <c r="I54" i="6"/>
  <c r="I52" i="6"/>
  <c r="I40" i="6"/>
  <c r="I44" i="6"/>
  <c r="I13" i="6"/>
  <c r="I14" i="6"/>
  <c r="I57" i="6"/>
  <c r="I49" i="6"/>
  <c r="I51" i="6"/>
  <c r="I48" i="6"/>
  <c r="I56" i="6"/>
  <c r="I55" i="6"/>
  <c r="I50" i="6"/>
  <c r="I43" i="6"/>
  <c r="I45" i="6"/>
  <c r="I39" i="6"/>
  <c r="I41" i="6"/>
  <c r="I9" i="6"/>
  <c r="C35" i="2"/>
  <c r="I12" i="6"/>
  <c r="I15" i="6"/>
  <c r="I10" i="6"/>
  <c r="I8" i="6"/>
  <c r="I35" i="6"/>
  <c r="I29" i="6"/>
  <c r="I33" i="6"/>
  <c r="I59" i="6"/>
  <c r="I37" i="6"/>
  <c r="I20" i="6"/>
  <c r="I58" i="6"/>
  <c r="I22" i="6"/>
  <c r="I25" i="6"/>
  <c r="I47" i="6"/>
  <c r="I18" i="6"/>
  <c r="I30" i="6"/>
  <c r="I17" i="6"/>
  <c r="I23" i="6"/>
  <c r="I26" i="6"/>
  <c r="I24" i="6"/>
  <c r="I19" i="6"/>
  <c r="I27" i="6"/>
  <c r="I31" i="6"/>
  <c r="I32" i="6"/>
  <c r="M36" i="2" l="1"/>
  <c r="E36" i="2"/>
  <c r="D26" i="2"/>
  <c r="Q36" i="2"/>
  <c r="I36" i="2"/>
  <c r="D32" i="2"/>
  <c r="D17" i="2"/>
  <c r="D29" i="2"/>
  <c r="D8" i="2"/>
  <c r="D20" i="2"/>
  <c r="C36" i="2"/>
  <c r="D14" i="2"/>
  <c r="D11" i="2"/>
  <c r="D23" i="2"/>
  <c r="E37" i="2"/>
  <c r="E38" i="2" s="1"/>
  <c r="I37" i="2" l="1"/>
  <c r="M37" i="2" s="1"/>
  <c r="Q37" i="2" s="1"/>
  <c r="M38" i="2" l="1"/>
  <c r="I38" i="2"/>
  <c r="Q38" i="2" l="1"/>
</calcChain>
</file>

<file path=xl/sharedStrings.xml><?xml version="1.0" encoding="utf-8"?>
<sst xmlns="http://schemas.openxmlformats.org/spreadsheetml/2006/main" count="533" uniqueCount="207">
  <si>
    <t>ITEM</t>
  </si>
  <si>
    <t>UND</t>
  </si>
  <si>
    <t>QUANT.</t>
  </si>
  <si>
    <t>TOTAL</t>
  </si>
  <si>
    <t>PREFEITURA MUNICIPAL DE RIO BANANAL - ES</t>
  </si>
  <si>
    <t>ESPECIFICAÇÕES DOS SERVIÇOS</t>
  </si>
  <si>
    <t>%</t>
  </si>
  <si>
    <t>1.1</t>
  </si>
  <si>
    <t>2.1</t>
  </si>
  <si>
    <t>3.1</t>
  </si>
  <si>
    <t>3.2</t>
  </si>
  <si>
    <t>MEMORIAL DE CÁLCULO</t>
  </si>
  <si>
    <t>VALOR TOTAL:</t>
  </si>
  <si>
    <t>PLANILHA ORÇAMENTÁRIA</t>
  </si>
  <si>
    <t>3.3</t>
  </si>
  <si>
    <t>4.1</t>
  </si>
  <si>
    <t>1.2</t>
  </si>
  <si>
    <t>DESCRIÇÃO</t>
  </si>
  <si>
    <t>FONTE</t>
  </si>
  <si>
    <t xml:space="preserve">CÓDIGO </t>
  </si>
  <si>
    <t>P. UNITÁRIO</t>
  </si>
  <si>
    <t>P. TOTAL</t>
  </si>
  <si>
    <t>%/TOTAL</t>
  </si>
  <si>
    <t>CRONOGRAMA FÍSICO FINANCEIRO</t>
  </si>
  <si>
    <t>4.5</t>
  </si>
  <si>
    <t>4.4</t>
  </si>
  <si>
    <t>4.3</t>
  </si>
  <si>
    <t>4.2</t>
  </si>
  <si>
    <t>5.1</t>
  </si>
  <si>
    <t>5.2</t>
  </si>
  <si>
    <t>5.3</t>
  </si>
  <si>
    <t>5.4</t>
  </si>
  <si>
    <t>6.1</t>
  </si>
  <si>
    <t>SUBTOTAIS</t>
  </si>
  <si>
    <t>PRAZO DE EXECUÇÃO</t>
  </si>
  <si>
    <t>MÊS 01</t>
  </si>
  <si>
    <t>MÊS 02</t>
  </si>
  <si>
    <t>MÊS 03</t>
  </si>
  <si>
    <t>MÊS 04</t>
  </si>
  <si>
    <t>TOTAL ACUMULADO</t>
  </si>
  <si>
    <t>SINAPI</t>
  </si>
  <si>
    <t>INSTALAÇÃO DO CANTEIRO DE OBRAS</t>
  </si>
  <si>
    <t>Conforme padrão 2x4m</t>
  </si>
  <si>
    <t>MOVIMENTO DE TERRA</t>
  </si>
  <si>
    <t>Aplicado na área das sapatas</t>
  </si>
  <si>
    <t>SUPERESTRUTURA</t>
  </si>
  <si>
    <t>INFRAESTRUTURA</t>
  </si>
  <si>
    <t>7.1</t>
  </si>
  <si>
    <t>7.2</t>
  </si>
  <si>
    <t>8.1</t>
  </si>
  <si>
    <t>9.1</t>
  </si>
  <si>
    <t>9.2</t>
  </si>
  <si>
    <t>9.3</t>
  </si>
  <si>
    <t>und</t>
  </si>
  <si>
    <t>CESAR AUGUSTO TERCIO ZAMPERLINI</t>
  </si>
  <si>
    <t>ENGENHEIRO CIVIL - CREA -ES 41899/D</t>
  </si>
  <si>
    <t>SUPER-ESTRUTURA</t>
  </si>
  <si>
    <t>Largura</t>
  </si>
  <si>
    <t>Comprimento</t>
  </si>
  <si>
    <t>Profundidade</t>
  </si>
  <si>
    <t>Quantidade</t>
  </si>
  <si>
    <r>
      <t xml:space="preserve">LS:
</t>
    </r>
    <r>
      <rPr>
        <sz val="9"/>
        <rFont val="Calibri"/>
        <family val="2"/>
        <scheme val="minor"/>
      </rPr>
      <t xml:space="preserve">157,27%(H)
</t>
    </r>
  </si>
  <si>
    <r>
      <t xml:space="preserve">BDI: </t>
    </r>
    <r>
      <rPr>
        <sz val="11"/>
        <rFont val="Calibri"/>
        <family val="2"/>
        <scheme val="minor"/>
      </rPr>
      <t>31,96%</t>
    </r>
  </si>
  <si>
    <r>
      <t xml:space="preserve">TABELAS DE REFERÊNCIAS: </t>
    </r>
    <r>
      <rPr>
        <sz val="11"/>
        <rFont val="Calibri"/>
        <family val="2"/>
        <scheme val="minor"/>
      </rPr>
      <t>DER-ES, SINAPI</t>
    </r>
  </si>
  <si>
    <r>
      <t xml:space="preserve">LOCAL: </t>
    </r>
    <r>
      <rPr>
        <sz val="11"/>
        <rFont val="Calibri"/>
        <family val="2"/>
        <scheme val="minor"/>
      </rPr>
      <t>SÃO SEBASTIÃO, RIO BANANAL/ES</t>
    </r>
  </si>
  <si>
    <t>Placa de obra nas dimensões de 2.0 x 4.0 m, padrão DER</t>
  </si>
  <si>
    <t>DER-ES</t>
  </si>
  <si>
    <t>m²</t>
  </si>
  <si>
    <t>m</t>
  </si>
  <si>
    <t>Barracão para almoxarifado área de 10.90m2, de chapa de compensado 12mm e pontaletes 8x8cm, piso cimentado e cobertura de telha de fibrocimento de 6mm, inclusive ponto de luz, conf. projeto (2 utilizações)</t>
  </si>
  <si>
    <t>SUBTOTAL 1.0:</t>
  </si>
  <si>
    <t>Locação de obra com gabarito de madeira</t>
  </si>
  <si>
    <t>SERVIÇOS PRELIMINARES</t>
  </si>
  <si>
    <t>Escavação manual em material de 1a. categoria, até 1.50 m de profundidade</t>
  </si>
  <si>
    <t>m³</t>
  </si>
  <si>
    <t>Apiloamento do fundo de vala com maço de 30 a 60kg</t>
  </si>
  <si>
    <t>Reaterro apiloado de cavas de fundação, em camadas de 20 cm</t>
  </si>
  <si>
    <t>SUBTOTAL 2.0:</t>
  </si>
  <si>
    <t>SUBTOTAL 3.0:</t>
  </si>
  <si>
    <t>Fornecimento, preparo e aplicação de concreto magro com consumo mínimo de cimento de 250 kg/m3 (brita 1 e 2) - (5% de perdas já incluído no custo)</t>
  </si>
  <si>
    <t>Fôrma de tábua de madeira de 2.5 x 30.0 cm para fundações, levando-se em conta a utilização 5 vezes (incluido o material, corte, montagem, escoramento e desforma)</t>
  </si>
  <si>
    <t>Fornecimento, dobragem e colocação em fôrma, de armadura CA-60 B fina, diâmetro de 4.0 a 7.0mm</t>
  </si>
  <si>
    <t>kg</t>
  </si>
  <si>
    <t>Fornecimento, dobragem e colocação em fôrma, de armadura CA-50 A média, diâmetro de 6.3 a 10.0 mm</t>
  </si>
  <si>
    <t>SUBTOTAL 4.0:</t>
  </si>
  <si>
    <t>Fôrma em chapa de madeira compensada plastificada 12mm para estrutura em geral, 5 reaproveitamentos, reforçada com sarrafos de madeira 2.5x10cm (incl material, corte, montagem, escoras em eucalipto e desforma)</t>
  </si>
  <si>
    <t>SUBTOTAL 5.0:</t>
  </si>
  <si>
    <t>PAREDES E PAINÉIS</t>
  </si>
  <si>
    <t>SUBTOTAL 6.0:</t>
  </si>
  <si>
    <t>ESQUADRIAS DE MADEIRA</t>
  </si>
  <si>
    <t>ESQUADRIAS METÁLICAS</t>
  </si>
  <si>
    <t>8.2</t>
  </si>
  <si>
    <t>8.4</t>
  </si>
  <si>
    <t>SUBTOTAL 8.0:</t>
  </si>
  <si>
    <t>ORSE</t>
  </si>
  <si>
    <t>REVESTIMENTOS DE PAREDE</t>
  </si>
  <si>
    <t>Barracão de 3x3,63m</t>
  </si>
  <si>
    <t>Sub-Total</t>
  </si>
  <si>
    <t>INSTALAÇÕES  E APARELHOS ELÉTRICOS</t>
  </si>
  <si>
    <t>Pintura com tinta acrílica, marcas de referência Suvinil, Coral ou Metalatex, inclusive selador acrílico, em paredes e forros, a três demãos</t>
  </si>
  <si>
    <t>Pintura com tinta esmalte sintético, marcas de referência Suvinil, Coral ou Metalatex, a duas demãos, inclusive fundo anticorrosivo a uma demão, em metal</t>
  </si>
  <si>
    <t>INSTALAÇÕES E APARELHOS ELÉTRICOS</t>
  </si>
  <si>
    <t>Mureta de medição utilizando arg. cimento, cal e areia, dimensões 1100x2000x200mm, com pilares e cintas, revestido com chapisco e reboco, inclusive pintura emassamento e pintura acrílica a três demãos, exclusive
cobertura</t>
  </si>
  <si>
    <t>Caixa de passagem de alvenaria de blocos de concreto 9x19x39cm, dimensões de 30x30x50cm, com revestimento interno em chapisco e reboco, tampa de concreto esp.5cm e lastro de brita 5 cm</t>
  </si>
  <si>
    <t>Eletroduto PEAD, cor preta, diam. 1.1/2", marca ref. Kanaflex ou equivalente</t>
  </si>
  <si>
    <t>Mini-Disjuntor bipolar 16 A, curva C - 5KA 220/127VCA (NBR IEC 60947-2), Ref. Siemens, GE, Schneider ou equivalente</t>
  </si>
  <si>
    <r>
      <t xml:space="preserve">OBRA: </t>
    </r>
    <r>
      <rPr>
        <sz val="11"/>
        <rFont val="Calibri"/>
        <family val="2"/>
        <scheme val="minor"/>
      </rPr>
      <t>CONSTRUÇÃO DO DPM</t>
    </r>
  </si>
  <si>
    <r>
      <t xml:space="preserve">OBRA: </t>
    </r>
    <r>
      <rPr>
        <sz val="11"/>
        <rFont val="Calibri"/>
        <family val="2"/>
        <scheme val="minor"/>
      </rPr>
      <t>CONSTRUÇÃO DE MURO DO CEMITÉRIO DE SÃO JORGE TIRADENTES</t>
    </r>
  </si>
  <si>
    <r>
      <t xml:space="preserve">LOCAL: </t>
    </r>
    <r>
      <rPr>
        <sz val="11"/>
        <rFont val="Calibri"/>
        <family val="2"/>
        <scheme val="minor"/>
      </rPr>
      <t>SÃO JORGE TIRADENTES, RIO BANANAL/ES</t>
    </r>
  </si>
  <si>
    <r>
      <t xml:space="preserve">DATA BASE:
</t>
    </r>
    <r>
      <rPr>
        <sz val="11"/>
        <rFont val="Calibri"/>
        <family val="2"/>
        <scheme val="minor"/>
      </rPr>
      <t>06/2022</t>
    </r>
  </si>
  <si>
    <t>2.2</t>
  </si>
  <si>
    <t>2.3</t>
  </si>
  <si>
    <t>Locação de muro, inclusive execução de gabarito de madeira</t>
  </si>
  <si>
    <t>Índice de preço para remoção de entulho decorrente da execução de obras (Classe A CONAMA - NBR 10.004 - Classe II-B), incluindo aluguel da caçamba, carga, transporte e descarga em área licenciada</t>
  </si>
  <si>
    <t>Empolamento de 40%</t>
  </si>
  <si>
    <t>Aplicado na viga baldrame</t>
  </si>
  <si>
    <t>Vigas Baldrame</t>
  </si>
  <si>
    <t>Pilaretes</t>
  </si>
  <si>
    <t>Fornecimento, preparo e aplicação de concreto Fck=20 MPa (brita 1 e 2) - (5% de perdas já incluído no
custo)</t>
  </si>
  <si>
    <t>Fornecimento, preparo e aplicação de concreto Fck=20 MPa (brita 1 e 2) - (5% de perdas já incluído no custo)</t>
  </si>
  <si>
    <t>Sapatas</t>
  </si>
  <si>
    <t>Longitudinais Vigas</t>
  </si>
  <si>
    <t>Estribos Vigas</t>
  </si>
  <si>
    <t>Longitudinais Pilaretes</t>
  </si>
  <si>
    <t>Estribos Pilares</t>
  </si>
  <si>
    <t>Estribos Pilaretes</t>
  </si>
  <si>
    <t>Pilares</t>
  </si>
  <si>
    <t>Vigas</t>
  </si>
  <si>
    <t>Longitudinais Pilares</t>
  </si>
  <si>
    <t>Alvenaria de blocos de concreto 14x19x39cm, c/ resist. mínimo a compres. 2.5 MPa, assent. c/ arg. De cimento, cal hidratada CH1 e areia no traço 1:0.5:8 esp. das juntas 10mm e esp. das paredes, s/ rev. 14cm</t>
  </si>
  <si>
    <t>Fechamento</t>
  </si>
  <si>
    <t>Portão de Entrada</t>
  </si>
  <si>
    <t>Portão de ferro de abrir em barra chata, inclusive chumbamento</t>
  </si>
  <si>
    <t>Dois lados do muro</t>
  </si>
  <si>
    <t>REVESTIMENTOS DE PAREDE E ACABAMENTOS</t>
  </si>
  <si>
    <t>Sobre o muro</t>
  </si>
  <si>
    <t>SUBTOTAL 7.0:</t>
  </si>
  <si>
    <t>9.4</t>
  </si>
  <si>
    <t>9.5</t>
  </si>
  <si>
    <t>9.6</t>
  </si>
  <si>
    <t>9.7</t>
  </si>
  <si>
    <t>9.8</t>
  </si>
  <si>
    <t>9.9</t>
  </si>
  <si>
    <t>9.10</t>
  </si>
  <si>
    <t>9.11</t>
  </si>
  <si>
    <t>Padrão de entrada de energia elétrica, bifásico, entrada aérea, a 3 fios, carga instalada em muro de 9001 até 15000W - 220/127V</t>
  </si>
  <si>
    <t>Quadro de distribuição de energia, de embutir, com 6 divisões modulares, com barramento trifásico 100A</t>
  </si>
  <si>
    <t>SUBTOTAL 9.0:</t>
  </si>
  <si>
    <t>Mini-Disjuntor bipolar 20 A, curva C - 5KA 220/127VCA (NBR IEC 60947-2), Ref. Siemens, GE, Schneider ou equivalente</t>
  </si>
  <si>
    <t>Fio ou cabo de cobre termoplástico, com isolamento para 750V, seção de 6.0 mm2</t>
  </si>
  <si>
    <t>Poste circular de concreto 8/200 - fornecimento e assentamento</t>
  </si>
  <si>
    <t>Braço para iluminação pública, em tubo de aço galvanizado, comprimento de 1,50 m, para fixação em poste de concreto - fornecimento e instalação. af_08/2020</t>
  </si>
  <si>
    <t>Luminária de led para iluminação pública, de 181 w até 239 w - fornecimento e instalação. af_08/2020</t>
  </si>
  <si>
    <r>
      <rPr>
        <b/>
        <sz val="11"/>
        <rFont val="Calibri"/>
        <family val="2"/>
        <scheme val="minor"/>
      </rPr>
      <t xml:space="preserve">PRAZO DE EXECUÇÃO TOTAL </t>
    </r>
    <r>
      <rPr>
        <sz val="11"/>
        <rFont val="Calibri"/>
        <family val="2"/>
        <scheme val="minor"/>
      </rPr>
      <t>: 04 MESES</t>
    </r>
  </si>
  <si>
    <t>Chapim de mármore branco, c/ largura = 22 cm, esp = 2 cm</t>
  </si>
  <si>
    <t>COMPOSIÇÃO UNITÁRIA DE PREÇO</t>
  </si>
  <si>
    <t>COMP-001</t>
  </si>
  <si>
    <t>Mão-de-Obra</t>
  </si>
  <si>
    <t>Insumo</t>
  </si>
  <si>
    <t>Unid.</t>
  </si>
  <si>
    <t>Fonte</t>
  </si>
  <si>
    <t>codigo</t>
  </si>
  <si>
    <t>Coefic.</t>
  </si>
  <si>
    <t>C. Produção</t>
  </si>
  <si>
    <t>Preço Prod.</t>
  </si>
  <si>
    <t>Preço Improd.</t>
  </si>
  <si>
    <t>Preço Unit.</t>
  </si>
  <si>
    <t>Custo</t>
  </si>
  <si>
    <t>SERVENTE (AUXILIAR DE OBRAS - SINDUSCON) (LABOR)</t>
  </si>
  <si>
    <t>H</t>
  </si>
  <si>
    <t>IOPES</t>
  </si>
  <si>
    <t>PEDREIRO - (OFICIAL - SINDUSCON) (LABOR)</t>
  </si>
  <si>
    <t>Total (A)</t>
  </si>
  <si>
    <t>Material</t>
  </si>
  <si>
    <t>Total (B)</t>
  </si>
  <si>
    <t>Equipamentos</t>
  </si>
  <si>
    <t>QTD</t>
  </si>
  <si>
    <t>C. Produtivo</t>
  </si>
  <si>
    <t>C. Improd.</t>
  </si>
  <si>
    <t>Preço prod.</t>
  </si>
  <si>
    <t>Total (C)</t>
  </si>
  <si>
    <t>Observações</t>
  </si>
  <si>
    <t>Discriminação</t>
  </si>
  <si>
    <t>Valores</t>
  </si>
  <si>
    <t>Mão-de-Obra (A)+157,27% Lei Social</t>
  </si>
  <si>
    <t>Materias (B)</t>
  </si>
  <si>
    <t>Equipamentos/Serviços (C)</t>
  </si>
  <si>
    <t>Produção da Equipe (D)</t>
  </si>
  <si>
    <t>Custo Horário Total [(A)+(C)]</t>
  </si>
  <si>
    <t>Custo Unitário da Execução [(A)+(C)/(D)]=(E)</t>
  </si>
  <si>
    <t>Custo Direto Total [(B)+(E)]</t>
  </si>
  <si>
    <t>Custo Unitário (adotado)</t>
  </si>
  <si>
    <t>OBRA: CONSTRUÇÃO DE MURO DO CEMITÉRIO DE SÃO JORGE TIRADENTES</t>
  </si>
  <si>
    <t>LOCAL: SÃO JORGE TIRADENTES, RIO BANANAL/ES</t>
  </si>
  <si>
    <r>
      <t xml:space="preserve">Descrição dos serviços: </t>
    </r>
    <r>
      <rPr>
        <sz val="10"/>
        <color theme="1"/>
        <rFont val="Calibri"/>
        <family val="2"/>
        <scheme val="minor"/>
      </rPr>
      <t>Remoção manual de muro em placas e mourões de concreto pré moldado, para reaproveitamento</t>
    </r>
  </si>
  <si>
    <r>
      <rPr>
        <b/>
        <sz val="10"/>
        <color theme="1"/>
        <rFont val="Calibri"/>
        <family val="2"/>
        <scheme val="minor"/>
      </rPr>
      <t>Unidade:</t>
    </r>
    <r>
      <rPr>
        <sz val="10"/>
        <color theme="1"/>
        <rFont val="Calibri"/>
        <family val="2"/>
        <scheme val="minor"/>
      </rPr>
      <t xml:space="preserve"> m²</t>
    </r>
  </si>
  <si>
    <t xml:space="preserve"> BDI =31,96%</t>
  </si>
  <si>
    <t>DATA BASE: JUN/2022</t>
  </si>
  <si>
    <t>COMP-002</t>
  </si>
  <si>
    <t>Baseado no item ORSE 2377</t>
  </si>
  <si>
    <r>
      <t xml:space="preserve">Descrição dos serviços: </t>
    </r>
    <r>
      <rPr>
        <sz val="10"/>
        <color theme="1"/>
        <rFont val="Calibri"/>
        <family val="2"/>
        <scheme val="minor"/>
      </rPr>
      <t>Montagem de muro com mourões e placas pré - moldadas de concreto armado, h = 1,80m, exlusive fornecimento dos pré moldados</t>
    </r>
  </si>
  <si>
    <t xml:space="preserve">COMP </t>
  </si>
  <si>
    <t>001</t>
  </si>
  <si>
    <t>Remoção manual de muro em placas e mourões de concreto pré moldado, para reaproveitamento</t>
  </si>
  <si>
    <t>6.2</t>
  </si>
  <si>
    <t>002</t>
  </si>
  <si>
    <t>Montagem de muro com mourões e placas pré - moldadas de concreto armado, h = 1,80m, exlusive fornecimento dos pré moldados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</si>
</sst>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&quot;R$&quot;\ #,##0.00"/>
    <numFmt numFmtId="167" formatCode="#,##0.00&quot; &quot;;&quot;-&quot;#,##0.00&quot; &quot;;&quot; -&quot;#&quot; &quot;;@&quot; &quot;"/>
    <numFmt numFmtId="168" formatCode="_(* #,##0.00_);_(* \(#,##0.00\);_(* \-??_);_(@_)"/>
    <numFmt numFmtId="169" formatCode="0.000%"/>
    <numFmt numFmtId="170" formatCode="0.0000000%"/>
    <numFmt numFmtId="171" formatCode="0.000000%"/>
    <numFmt numFmtId="172" formatCode="0.000"/>
    <numFmt numFmtId="173" formatCode="00000"/>
    <numFmt numFmtId="174" formatCode="_-* #,##0.000000_-;\-* #,##0.00000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 applyNumberFormat="0" applyFont="0" applyBorder="0" applyProtection="0"/>
    <xf numFmtId="167" fontId="4" fillId="0" borderId="0" applyFont="0" applyBorder="0" applyProtection="0"/>
    <xf numFmtId="43" fontId="5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1"/>
    <xf numFmtId="1" fontId="0" fillId="0" borderId="0" xfId="0" applyNumberFormat="1"/>
    <xf numFmtId="0" fontId="0" fillId="0" borderId="0" xfId="0" applyBorder="1"/>
    <xf numFmtId="2" fontId="0" fillId="0" borderId="0" xfId="0" applyNumberFormat="1" applyAlignment="1">
      <alignment horizontal="center"/>
    </xf>
    <xf numFmtId="0" fontId="0" fillId="0" borderId="0" xfId="0" applyNumberFormat="1"/>
    <xf numFmtId="1" fontId="0" fillId="3" borderId="0" xfId="0" applyNumberFormat="1" applyFill="1"/>
    <xf numFmtId="44" fontId="0" fillId="0" borderId="0" xfId="9" applyFont="1"/>
    <xf numFmtId="1" fontId="8" fillId="3" borderId="3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0" fontId="10" fillId="3" borderId="17" xfId="0" applyNumberFormat="1" applyFont="1" applyFill="1" applyBorder="1" applyAlignment="1">
      <alignment horizontal="center" vertical="center"/>
    </xf>
    <xf numFmtId="0" fontId="10" fillId="0" borderId="24" xfId="6" applyNumberFormat="1" applyFont="1" applyFill="1" applyBorder="1" applyAlignment="1">
      <alignment vertical="center"/>
    </xf>
    <xf numFmtId="0" fontId="10" fillId="0" borderId="21" xfId="6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vertical="center"/>
    </xf>
    <xf numFmtId="0" fontId="10" fillId="0" borderId="23" xfId="6" applyNumberFormat="1" applyFont="1" applyFill="1" applyBorder="1" applyAlignment="1">
      <alignment vertical="center"/>
    </xf>
    <xf numFmtId="1" fontId="0" fillId="0" borderId="0" xfId="0" applyNumberFormat="1" applyFont="1"/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 applyAlignment="1">
      <alignment horizontal="center"/>
    </xf>
    <xf numFmtId="44" fontId="10" fillId="0" borderId="17" xfId="5" applyNumberFormat="1" applyFont="1" applyFill="1" applyBorder="1" applyAlignment="1">
      <alignment horizontal="center" vertical="center" wrapText="1"/>
    </xf>
    <xf numFmtId="1" fontId="13" fillId="3" borderId="3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 wrapText="1"/>
    </xf>
    <xf numFmtId="166" fontId="13" fillId="3" borderId="9" xfId="0" applyNumberFormat="1" applyFont="1" applyFill="1" applyBorder="1" applyAlignment="1">
      <alignment horizontal="center" vertical="center"/>
    </xf>
    <xf numFmtId="44" fontId="9" fillId="3" borderId="9" xfId="0" applyNumberFormat="1" applyFont="1" applyFill="1" applyBorder="1" applyAlignment="1">
      <alignment horizontal="center" vertical="center"/>
    </xf>
    <xf numFmtId="44" fontId="12" fillId="2" borderId="26" xfId="0" applyNumberFormat="1" applyFont="1" applyFill="1" applyBorder="1" applyAlignment="1">
      <alignment vertical="center"/>
    </xf>
    <xf numFmtId="43" fontId="9" fillId="3" borderId="13" xfId="7" quotePrefix="1" applyFont="1" applyFill="1" applyBorder="1" applyAlignment="1">
      <alignment horizontal="center" vertical="center"/>
    </xf>
    <xf numFmtId="166" fontId="13" fillId="0" borderId="14" xfId="0" applyNumberFormat="1" applyFont="1" applyFill="1" applyBorder="1" applyAlignment="1">
      <alignment horizontal="center" vertical="center" wrapText="1"/>
    </xf>
    <xf numFmtId="10" fontId="12" fillId="2" borderId="27" xfId="1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4" fontId="9" fillId="2" borderId="10" xfId="0" applyNumberFormat="1" applyFont="1" applyFill="1" applyBorder="1" applyAlignment="1">
      <alignment horizontal="right" vertical="center"/>
    </xf>
    <xf numFmtId="4" fontId="9" fillId="3" borderId="29" xfId="0" applyNumberFormat="1" applyFont="1" applyFill="1" applyBorder="1" applyAlignment="1">
      <alignment horizontal="right" vertical="center"/>
    </xf>
    <xf numFmtId="4" fontId="8" fillId="2" borderId="14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vertical="center" wrapText="1"/>
    </xf>
    <xf numFmtId="1" fontId="7" fillId="0" borderId="0" xfId="0" applyNumberFormat="1" applyFont="1" applyBorder="1" applyAlignment="1">
      <alignment vertical="center" wrapText="1"/>
    </xf>
    <xf numFmtId="1" fontId="13" fillId="0" borderId="0" xfId="0" applyNumberFormat="1" applyFont="1" applyBorder="1" applyAlignment="1">
      <alignment vertical="center"/>
    </xf>
    <xf numFmtId="1" fontId="13" fillId="0" borderId="0" xfId="0" applyNumberFormat="1" applyFont="1" applyBorder="1" applyAlignment="1">
      <alignment vertical="center" wrapText="1"/>
    </xf>
    <xf numFmtId="1" fontId="0" fillId="0" borderId="0" xfId="0" applyNumberFormat="1" applyFont="1" applyAlignment="1">
      <alignment horizontal="center"/>
    </xf>
    <xf numFmtId="49" fontId="8" fillId="2" borderId="25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horizontal="center" vertical="center"/>
    </xf>
    <xf numFmtId="49" fontId="12" fillId="2" borderId="26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9" fontId="9" fillId="0" borderId="5" xfId="2" applyNumberFormat="1" applyFont="1" applyBorder="1" applyAlignment="1">
      <alignment vertical="center"/>
    </xf>
    <xf numFmtId="10" fontId="9" fillId="0" borderId="6" xfId="1" applyNumberFormat="1" applyFont="1" applyBorder="1" applyAlignment="1">
      <alignment vertical="center"/>
    </xf>
    <xf numFmtId="44" fontId="9" fillId="0" borderId="7" xfId="2" applyNumberFormat="1" applyFont="1" applyBorder="1" applyAlignment="1">
      <alignment vertical="center"/>
    </xf>
    <xf numFmtId="10" fontId="9" fillId="0" borderId="0" xfId="1" applyNumberFormat="1" applyFont="1" applyBorder="1" applyAlignment="1">
      <alignment vertical="center"/>
    </xf>
    <xf numFmtId="44" fontId="9" fillId="4" borderId="7" xfId="2" applyNumberFormat="1" applyFont="1" applyFill="1" applyBorder="1" applyAlignment="1">
      <alignment vertical="center"/>
    </xf>
    <xf numFmtId="10" fontId="9" fillId="4" borderId="0" xfId="1" applyNumberFormat="1" applyFont="1" applyFill="1" applyBorder="1" applyAlignment="1">
      <alignment vertical="center"/>
    </xf>
    <xf numFmtId="44" fontId="9" fillId="4" borderId="46" xfId="2" applyNumberFormat="1" applyFont="1" applyFill="1" applyBorder="1" applyAlignment="1">
      <alignment vertical="center"/>
    </xf>
    <xf numFmtId="9" fontId="9" fillId="0" borderId="6" xfId="2" applyNumberFormat="1" applyFont="1" applyBorder="1" applyAlignment="1">
      <alignment vertical="center"/>
    </xf>
    <xf numFmtId="0" fontId="9" fillId="0" borderId="0" xfId="1" applyFont="1"/>
    <xf numFmtId="44" fontId="9" fillId="0" borderId="22" xfId="2" applyNumberFormat="1" applyFont="1" applyBorder="1" applyAlignment="1">
      <alignment vertical="center"/>
    </xf>
    <xf numFmtId="44" fontId="9" fillId="0" borderId="2" xfId="2" applyNumberFormat="1" applyFont="1" applyBorder="1" applyAlignment="1">
      <alignment vertical="center"/>
    </xf>
    <xf numFmtId="44" fontId="9" fillId="4" borderId="2" xfId="2" applyNumberFormat="1" applyFont="1" applyFill="1" applyBorder="1" applyAlignment="1">
      <alignment vertical="center"/>
    </xf>
    <xf numFmtId="168" fontId="15" fillId="0" borderId="13" xfId="7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7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left" vertical="center" wrapText="1"/>
    </xf>
    <xf numFmtId="0" fontId="10" fillId="0" borderId="17" xfId="5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0" fontId="10" fillId="0" borderId="17" xfId="5" applyNumberFormat="1" applyFont="1" applyFill="1" applyBorder="1" applyAlignment="1">
      <alignment horizontal="center" vertical="center" wrapText="1"/>
    </xf>
    <xf numFmtId="0" fontId="10" fillId="0" borderId="49" xfId="5" applyNumberFormat="1" applyFont="1" applyFill="1" applyBorder="1" applyAlignment="1">
      <alignment horizontal="center" vertical="center" wrapText="1"/>
    </xf>
    <xf numFmtId="44" fontId="9" fillId="3" borderId="5" xfId="0" applyNumberFormat="1" applyFont="1" applyFill="1" applyBorder="1" applyAlignment="1">
      <alignment horizontal="center" vertical="center"/>
    </xf>
    <xf numFmtId="1" fontId="9" fillId="3" borderId="13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/>
    </xf>
    <xf numFmtId="43" fontId="9" fillId="3" borderId="12" xfId="7" quotePrefix="1" applyFont="1" applyFill="1" applyBorder="1" applyAlignment="1">
      <alignment horizontal="center" vertical="center"/>
    </xf>
    <xf numFmtId="44" fontId="10" fillId="0" borderId="50" xfId="5" applyNumberFormat="1" applyFont="1" applyFill="1" applyBorder="1" applyAlignment="1">
      <alignment horizontal="center" vertical="center" wrapText="1"/>
    </xf>
    <xf numFmtId="44" fontId="9" fillId="3" borderId="36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left" vertical="center"/>
    </xf>
    <xf numFmtId="0" fontId="10" fillId="3" borderId="49" xfId="0" applyNumberFormat="1" applyFont="1" applyFill="1" applyBorder="1" applyAlignment="1">
      <alignment horizontal="center" vertical="center"/>
    </xf>
    <xf numFmtId="44" fontId="11" fillId="0" borderId="21" xfId="6" applyNumberFormat="1" applyFont="1" applyFill="1" applyBorder="1" applyAlignment="1">
      <alignment horizontal="center" vertical="center"/>
    </xf>
    <xf numFmtId="10" fontId="16" fillId="0" borderId="14" xfId="10" applyNumberFormat="1" applyFont="1" applyBorder="1"/>
    <xf numFmtId="168" fontId="9" fillId="0" borderId="13" xfId="7" applyNumberFormat="1" applyFont="1" applyFill="1" applyBorder="1" applyAlignment="1">
      <alignment horizontal="left" vertical="center" wrapText="1"/>
    </xf>
    <xf numFmtId="168" fontId="9" fillId="0" borderId="13" xfId="7" applyNumberFormat="1" applyFont="1" applyFill="1" applyBorder="1" applyAlignment="1">
      <alignment horizontal="center" vertical="center" wrapText="1"/>
    </xf>
    <xf numFmtId="10" fontId="17" fillId="0" borderId="14" xfId="10" applyNumberFormat="1" applyFont="1" applyBorder="1" applyAlignment="1">
      <alignment horizontal="right" vertical="center"/>
    </xf>
    <xf numFmtId="10" fontId="17" fillId="0" borderId="14" xfId="10" applyNumberFormat="1" applyFont="1" applyBorder="1" applyAlignment="1">
      <alignment vertical="center"/>
    </xf>
    <xf numFmtId="10" fontId="17" fillId="0" borderId="29" xfId="1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0" fillId="0" borderId="0" xfId="0" applyFill="1"/>
    <xf numFmtId="44" fontId="9" fillId="0" borderId="0" xfId="2" applyNumberFormat="1" applyFont="1" applyBorder="1" applyAlignment="1">
      <alignment vertical="center"/>
    </xf>
    <xf numFmtId="44" fontId="9" fillId="4" borderId="0" xfId="2" applyNumberFormat="1" applyFont="1" applyFill="1" applyBorder="1" applyAlignment="1">
      <alignment vertical="center"/>
    </xf>
    <xf numFmtId="44" fontId="9" fillId="0" borderId="7" xfId="2" applyNumberFormat="1" applyFont="1" applyFill="1" applyBorder="1" applyAlignment="1">
      <alignment vertical="center"/>
    </xf>
    <xf numFmtId="9" fontId="9" fillId="0" borderId="5" xfId="2" applyNumberFormat="1" applyFont="1" applyFill="1" applyBorder="1" applyAlignment="1">
      <alignment vertical="center"/>
    </xf>
    <xf numFmtId="10" fontId="9" fillId="0" borderId="6" xfId="1" applyNumberFormat="1" applyFont="1" applyFill="1" applyBorder="1" applyAlignment="1">
      <alignment vertical="center"/>
    </xf>
    <xf numFmtId="44" fontId="9" fillId="0" borderId="41" xfId="2" applyNumberFormat="1" applyFont="1" applyFill="1" applyBorder="1" applyAlignment="1">
      <alignment vertical="center"/>
    </xf>
    <xf numFmtId="9" fontId="9" fillId="0" borderId="6" xfId="2" applyNumberFormat="1" applyFont="1" applyFill="1" applyBorder="1" applyAlignment="1">
      <alignment vertical="center"/>
    </xf>
    <xf numFmtId="44" fontId="9" fillId="0" borderId="22" xfId="2" applyNumberFormat="1" applyFont="1" applyFill="1" applyBorder="1" applyAlignment="1">
      <alignment vertical="center"/>
    </xf>
    <xf numFmtId="10" fontId="9" fillId="0" borderId="0" xfId="1" applyNumberFormat="1" applyFont="1" applyFill="1" applyBorder="1" applyAlignment="1">
      <alignment vertical="center"/>
    </xf>
    <xf numFmtId="44" fontId="9" fillId="0" borderId="46" xfId="2" applyNumberFormat="1" applyFont="1" applyFill="1" applyBorder="1" applyAlignment="1">
      <alignment vertical="center"/>
    </xf>
    <xf numFmtId="44" fontId="9" fillId="0" borderId="0" xfId="2" applyNumberFormat="1" applyFont="1" applyFill="1" applyBorder="1" applyAlignment="1">
      <alignment vertical="center"/>
    </xf>
    <xf numFmtId="44" fontId="9" fillId="0" borderId="2" xfId="2" applyNumberFormat="1" applyFont="1" applyFill="1" applyBorder="1" applyAlignment="1">
      <alignment vertical="center"/>
    </xf>
    <xf numFmtId="9" fontId="9" fillId="0" borderId="41" xfId="2" applyNumberFormat="1" applyFont="1" applyFill="1" applyBorder="1" applyAlignment="1">
      <alignment vertical="center"/>
    </xf>
    <xf numFmtId="10" fontId="2" fillId="0" borderId="0" xfId="10" applyNumberFormat="1" applyFont="1"/>
    <xf numFmtId="10" fontId="2" fillId="0" borderId="0" xfId="1" applyNumberFormat="1"/>
    <xf numFmtId="44" fontId="3" fillId="0" borderId="0" xfId="9" applyFont="1" applyAlignment="1">
      <alignment wrapText="1"/>
    </xf>
    <xf numFmtId="0" fontId="8" fillId="0" borderId="3" xfId="0" applyNumberFormat="1" applyFont="1" applyFill="1" applyBorder="1" applyAlignment="1">
      <alignment horizontal="center" vertical="center"/>
    </xf>
    <xf numFmtId="44" fontId="0" fillId="0" borderId="0" xfId="9" applyFont="1" applyAlignment="1">
      <alignment horizontal="center" vertical="center"/>
    </xf>
    <xf numFmtId="0" fontId="9" fillId="3" borderId="0" xfId="7" applyNumberFormat="1" applyFont="1" applyFill="1" applyBorder="1" applyAlignment="1">
      <alignment horizontal="center" vertical="center" wrapText="1"/>
    </xf>
    <xf numFmtId="44" fontId="9" fillId="0" borderId="6" xfId="2" applyNumberFormat="1" applyFont="1" applyFill="1" applyBorder="1" applyAlignment="1">
      <alignment vertical="center"/>
    </xf>
    <xf numFmtId="0" fontId="2" fillId="0" borderId="0" xfId="1" applyNumberFormat="1"/>
    <xf numFmtId="2" fontId="2" fillId="0" borderId="0" xfId="1" applyNumberFormat="1"/>
    <xf numFmtId="2" fontId="9" fillId="3" borderId="47" xfId="7" applyNumberFormat="1" applyFont="1" applyFill="1" applyBorder="1" applyAlignment="1">
      <alignment horizontal="center" vertical="center"/>
    </xf>
    <xf numFmtId="2" fontId="10" fillId="3" borderId="13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0" fontId="10" fillId="0" borderId="13" xfId="5" applyNumberFormat="1" applyFont="1" applyFill="1" applyBorder="1" applyAlignment="1">
      <alignment horizontal="center" vertical="center" wrapText="1"/>
    </xf>
    <xf numFmtId="2" fontId="10" fillId="0" borderId="13" xfId="5" applyNumberFormat="1" applyFont="1" applyFill="1" applyBorder="1" applyAlignment="1">
      <alignment horizontal="center" vertical="center" wrapText="1"/>
    </xf>
    <xf numFmtId="2" fontId="9" fillId="3" borderId="13" xfId="0" applyNumberFormat="1" applyFon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right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43" fontId="9" fillId="0" borderId="13" xfId="7" quotePrefix="1" applyFont="1" applyFill="1" applyBorder="1" applyAlignment="1">
      <alignment horizontal="center" vertical="center"/>
    </xf>
    <xf numFmtId="44" fontId="9" fillId="0" borderId="9" xfId="0" applyNumberFormat="1" applyFont="1" applyFill="1" applyBorder="1" applyAlignment="1">
      <alignment horizontal="center" vertical="center"/>
    </xf>
    <xf numFmtId="10" fontId="17" fillId="0" borderId="14" xfId="10" applyNumberFormat="1" applyFont="1" applyFill="1" applyBorder="1" applyAlignment="1">
      <alignment vertical="center"/>
    </xf>
    <xf numFmtId="4" fontId="0" fillId="0" borderId="0" xfId="0" applyNumberFormat="1"/>
    <xf numFmtId="2" fontId="9" fillId="3" borderId="1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Fill="1"/>
    <xf numFmtId="164" fontId="2" fillId="0" borderId="0" xfId="1" applyNumberFormat="1"/>
    <xf numFmtId="169" fontId="2" fillId="0" borderId="0" xfId="10" applyNumberFormat="1" applyFont="1"/>
    <xf numFmtId="170" fontId="2" fillId="0" borderId="0" xfId="10" applyNumberFormat="1" applyFont="1"/>
    <xf numFmtId="0" fontId="9" fillId="2" borderId="3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left" vertical="center"/>
    </xf>
    <xf numFmtId="44" fontId="0" fillId="0" borderId="57" xfId="9" applyFont="1" applyBorder="1"/>
    <xf numFmtId="4" fontId="9" fillId="3" borderId="14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4" fontId="9" fillId="3" borderId="29" xfId="0" applyNumberFormat="1" applyFont="1" applyFill="1" applyBorder="1" applyAlignment="1">
      <alignment horizontal="right" vertical="center"/>
    </xf>
    <xf numFmtId="1" fontId="8" fillId="3" borderId="3" xfId="0" applyNumberFormat="1" applyFont="1" applyFill="1" applyBorder="1" applyAlignment="1">
      <alignment horizontal="center" vertical="center"/>
    </xf>
    <xf numFmtId="4" fontId="9" fillId="3" borderId="29" xfId="0" applyNumberFormat="1" applyFont="1" applyFill="1" applyBorder="1" applyAlignment="1">
      <alignment horizontal="right" vertical="center"/>
    </xf>
    <xf numFmtId="44" fontId="9" fillId="0" borderId="8" xfId="2" applyNumberFormat="1" applyFont="1" applyFill="1" applyBorder="1" applyAlignment="1">
      <alignment horizontal="center" vertical="center"/>
    </xf>
    <xf numFmtId="44" fontId="9" fillId="0" borderId="47" xfId="2" applyNumberFormat="1" applyFont="1" applyFill="1" applyBorder="1" applyAlignment="1">
      <alignment horizontal="center" vertical="center"/>
    </xf>
    <xf numFmtId="9" fontId="9" fillId="0" borderId="6" xfId="2" applyNumberFormat="1" applyFont="1" applyFill="1" applyBorder="1" applyAlignment="1">
      <alignment horizontal="center" vertical="center"/>
    </xf>
    <xf numFmtId="9" fontId="9" fillId="0" borderId="41" xfId="2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9" fillId="0" borderId="13" xfId="0" applyNumberFormat="1" applyFont="1" applyBorder="1" applyAlignment="1">
      <alignment horizontal="center" vertical="center" wrapText="1"/>
    </xf>
    <xf numFmtId="4" fontId="9" fillId="3" borderId="29" xfId="0" applyNumberFormat="1" applyFont="1" applyFill="1" applyBorder="1" applyAlignment="1">
      <alignment horizontal="right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>
      <alignment horizontal="center" vertical="center"/>
    </xf>
    <xf numFmtId="0" fontId="2" fillId="0" borderId="0" xfId="1" applyFill="1" applyBorder="1"/>
    <xf numFmtId="171" fontId="2" fillId="0" borderId="0" xfId="10" applyNumberFormat="1" applyFont="1"/>
    <xf numFmtId="1" fontId="8" fillId="3" borderId="18" xfId="0" applyNumberFormat="1" applyFont="1" applyFill="1" applyBorder="1" applyAlignment="1">
      <alignment horizontal="center" vertical="center"/>
    </xf>
    <xf numFmtId="1" fontId="9" fillId="3" borderId="41" xfId="0" applyNumberFormat="1" applyFont="1" applyFill="1" applyBorder="1" applyAlignment="1">
      <alignment horizontal="center" vertical="center" wrapText="1"/>
    </xf>
    <xf numFmtId="2" fontId="9" fillId="3" borderId="58" xfId="0" applyNumberFormat="1" applyFont="1" applyFill="1" applyBorder="1" applyAlignment="1">
      <alignment horizontal="right" vertical="center"/>
    </xf>
    <xf numFmtId="1" fontId="9" fillId="3" borderId="13" xfId="0" applyNumberFormat="1" applyFont="1" applyFill="1" applyBorder="1" applyAlignment="1">
      <alignment horizontal="left" vertical="center" wrapText="1"/>
    </xf>
    <xf numFmtId="4" fontId="9" fillId="3" borderId="29" xfId="0" applyNumberFormat="1" applyFont="1" applyFill="1" applyBorder="1" applyAlignment="1">
      <alignment horizontal="right" vertical="center"/>
    </xf>
    <xf numFmtId="1" fontId="8" fillId="3" borderId="3" xfId="0" applyNumberFormat="1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/>
    </xf>
    <xf numFmtId="4" fontId="9" fillId="3" borderId="58" xfId="0" applyNumberFormat="1" applyFont="1" applyFill="1" applyBorder="1" applyAlignment="1">
      <alignment vertical="center"/>
    </xf>
    <xf numFmtId="4" fontId="9" fillId="3" borderId="14" xfId="0" applyNumberFormat="1" applyFont="1" applyFill="1" applyBorder="1" applyAlignment="1">
      <alignment vertical="center"/>
    </xf>
    <xf numFmtId="172" fontId="10" fillId="0" borderId="13" xfId="5" applyNumberFormat="1" applyFont="1" applyFill="1" applyBorder="1" applyAlignment="1">
      <alignment horizontal="center" vertical="center" wrapText="1"/>
    </xf>
    <xf numFmtId="0" fontId="10" fillId="0" borderId="13" xfId="5" applyNumberFormat="1" applyFont="1" applyFill="1" applyBorder="1" applyAlignment="1">
      <alignment horizontal="center" vertical="center" wrapText="1"/>
    </xf>
    <xf numFmtId="1" fontId="8" fillId="3" borderId="18" xfId="0" applyNumberFormat="1" applyFont="1" applyFill="1" applyBorder="1" applyAlignment="1">
      <alignment horizontal="center" vertical="center"/>
    </xf>
    <xf numFmtId="1" fontId="8" fillId="3" borderId="28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1" fillId="0" borderId="21" xfId="6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11" fillId="0" borderId="42" xfId="6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 vertical="center"/>
    </xf>
    <xf numFmtId="1" fontId="13" fillId="0" borderId="13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vertical="center" wrapText="1"/>
    </xf>
    <xf numFmtId="1" fontId="13" fillId="0" borderId="13" xfId="0" applyNumberFormat="1" applyFont="1" applyBorder="1" applyAlignment="1">
      <alignment horizontal="left" vertical="center" wrapText="1"/>
    </xf>
    <xf numFmtId="49" fontId="8" fillId="2" borderId="5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22" xfId="0" applyNumberFormat="1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2" fontId="8" fillId="0" borderId="9" xfId="0" applyNumberFormat="1" applyFont="1" applyBorder="1" applyAlignment="1">
      <alignment horizontal="right" vertical="center" wrapText="1"/>
    </xf>
    <xf numFmtId="2" fontId="8" fillId="0" borderId="10" xfId="0" applyNumberFormat="1" applyFont="1" applyBorder="1" applyAlignment="1">
      <alignment horizontal="right" vertical="center" wrapText="1"/>
    </xf>
    <xf numFmtId="2" fontId="8" fillId="0" borderId="11" xfId="0" applyNumberFormat="1" applyFont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center" vertical="center"/>
    </xf>
    <xf numFmtId="0" fontId="10" fillId="3" borderId="44" xfId="0" applyNumberFormat="1" applyFont="1" applyFill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1" fontId="8" fillId="3" borderId="48" xfId="0" applyNumberFormat="1" applyFont="1" applyFill="1" applyBorder="1" applyAlignment="1">
      <alignment horizontal="center" vertical="center"/>
    </xf>
    <xf numFmtId="1" fontId="8" fillId="3" borderId="28" xfId="0" applyNumberFormat="1" applyFont="1" applyFill="1" applyBorder="1" applyAlignment="1">
      <alignment horizontal="center" vertical="center"/>
    </xf>
    <xf numFmtId="49" fontId="9" fillId="3" borderId="51" xfId="0" applyNumberFormat="1" applyFont="1" applyFill="1" applyBorder="1" applyAlignment="1">
      <alignment horizontal="left" vertical="center" wrapText="1"/>
    </xf>
    <xf numFmtId="49" fontId="9" fillId="3" borderId="52" xfId="0" applyNumberFormat="1" applyFont="1" applyFill="1" applyBorder="1" applyAlignment="1">
      <alignment horizontal="left" vertical="center" wrapText="1"/>
    </xf>
    <xf numFmtId="49" fontId="9" fillId="3" borderId="53" xfId="0" applyNumberFormat="1" applyFont="1" applyFill="1" applyBorder="1" applyAlignment="1">
      <alignment horizontal="left" vertical="center" wrapText="1"/>
    </xf>
    <xf numFmtId="0" fontId="10" fillId="0" borderId="62" xfId="5" applyFont="1" applyFill="1" applyBorder="1" applyAlignment="1">
      <alignment horizontal="center" vertical="center" wrapText="1"/>
    </xf>
    <xf numFmtId="0" fontId="10" fillId="0" borderId="55" xfId="5" applyFont="1" applyFill="1" applyBorder="1" applyAlignment="1">
      <alignment horizontal="center" vertical="center" wrapText="1"/>
    </xf>
    <xf numFmtId="0" fontId="10" fillId="0" borderId="56" xfId="5" applyFont="1" applyFill="1" applyBorder="1" applyAlignment="1">
      <alignment horizontal="center" vertical="center" wrapText="1"/>
    </xf>
    <xf numFmtId="0" fontId="10" fillId="0" borderId="54" xfId="5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left" vertical="center" wrapText="1"/>
    </xf>
    <xf numFmtId="0" fontId="10" fillId="0" borderId="13" xfId="5" applyNumberFormat="1" applyFont="1" applyFill="1" applyBorder="1" applyAlignment="1">
      <alignment horizontal="center" vertical="center" wrapText="1"/>
    </xf>
    <xf numFmtId="0" fontId="8" fillId="0" borderId="0" xfId="8" applyFont="1" applyAlignment="1">
      <alignment horizontal="center" wrapText="1"/>
    </xf>
    <xf numFmtId="0" fontId="9" fillId="0" borderId="0" xfId="8" applyFont="1" applyAlignment="1">
      <alignment horizontal="center" wrapText="1"/>
    </xf>
    <xf numFmtId="1" fontId="13" fillId="0" borderId="15" xfId="0" applyNumberFormat="1" applyFont="1" applyFill="1" applyBorder="1" applyAlignment="1">
      <alignment horizontal="left" vertical="center" wrapText="1"/>
    </xf>
    <xf numFmtId="1" fontId="13" fillId="0" borderId="10" xfId="0" applyNumberFormat="1" applyFont="1" applyFill="1" applyBorder="1" applyAlignment="1">
      <alignment horizontal="left" vertical="center" wrapText="1"/>
    </xf>
    <xf numFmtId="1" fontId="13" fillId="0" borderId="16" xfId="0" applyNumberFormat="1" applyFont="1" applyFill="1" applyBorder="1" applyAlignment="1">
      <alignment horizontal="left" vertical="center" wrapText="1"/>
    </xf>
    <xf numFmtId="1" fontId="13" fillId="0" borderId="15" xfId="0" applyNumberFormat="1" applyFont="1" applyFill="1" applyBorder="1" applyAlignment="1">
      <alignment horizontal="left" vertical="center"/>
    </xf>
    <xf numFmtId="1" fontId="13" fillId="0" borderId="10" xfId="0" applyNumberFormat="1" applyFont="1" applyFill="1" applyBorder="1" applyAlignment="1">
      <alignment horizontal="left" vertical="center"/>
    </xf>
    <xf numFmtId="1" fontId="13" fillId="0" borderId="16" xfId="0" applyNumberFormat="1" applyFont="1" applyFill="1" applyBorder="1" applyAlignment="1">
      <alignment horizontal="left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14" xfId="0" applyNumberFormat="1" applyFont="1" applyFill="1" applyBorder="1" applyAlignment="1">
      <alignment horizontal="center" vertical="center"/>
    </xf>
    <xf numFmtId="1" fontId="8" fillId="3" borderId="59" xfId="0" applyNumberFormat="1" applyFont="1" applyFill="1" applyBorder="1" applyAlignment="1">
      <alignment horizontal="center" vertical="center"/>
    </xf>
    <xf numFmtId="1" fontId="8" fillId="3" borderId="60" xfId="0" applyNumberFormat="1" applyFont="1" applyFill="1" applyBorder="1" applyAlignment="1">
      <alignment horizontal="center" vertical="center"/>
    </xf>
    <xf numFmtId="1" fontId="8" fillId="3" borderId="6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44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0" fillId="0" borderId="55" xfId="5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0" borderId="54" xfId="5" applyNumberFormat="1" applyFont="1" applyFill="1" applyBorder="1" applyAlignment="1">
      <alignment horizontal="center" vertical="center" wrapText="1"/>
    </xf>
    <xf numFmtId="0" fontId="10" fillId="0" borderId="56" xfId="5" applyNumberFormat="1" applyFont="1" applyFill="1" applyBorder="1" applyAlignment="1">
      <alignment horizontal="center" vertical="center" wrapText="1"/>
    </xf>
    <xf numFmtId="0" fontId="10" fillId="0" borderId="63" xfId="5" applyNumberFormat="1" applyFont="1" applyFill="1" applyBorder="1" applyAlignment="1">
      <alignment horizontal="center" vertical="center" wrapText="1"/>
    </xf>
    <xf numFmtId="0" fontId="10" fillId="0" borderId="44" xfId="5" applyNumberFormat="1" applyFont="1" applyFill="1" applyBorder="1" applyAlignment="1">
      <alignment horizontal="center" vertical="center" wrapText="1"/>
    </xf>
    <xf numFmtId="0" fontId="10" fillId="0" borderId="12" xfId="5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49" fontId="9" fillId="3" borderId="36" xfId="0" applyNumberFormat="1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horizontal="left" vertical="center"/>
    </xf>
    <xf numFmtId="1" fontId="13" fillId="0" borderId="13" xfId="0" applyNumberFormat="1" applyFont="1" applyFill="1" applyBorder="1" applyAlignment="1">
      <alignment horizontal="left" vertical="center"/>
    </xf>
    <xf numFmtId="1" fontId="13" fillId="0" borderId="14" xfId="0" applyNumberFormat="1" applyFont="1" applyFill="1" applyBorder="1" applyAlignment="1">
      <alignment horizontal="left" vertical="center"/>
    </xf>
    <xf numFmtId="1" fontId="13" fillId="0" borderId="3" xfId="0" applyNumberFormat="1" applyFont="1" applyFill="1" applyBorder="1" applyAlignment="1">
      <alignment horizontal="left" vertical="center" wrapText="1"/>
    </xf>
    <xf numFmtId="1" fontId="13" fillId="0" borderId="13" xfId="0" applyNumberFormat="1" applyFont="1" applyFill="1" applyBorder="1" applyAlignment="1">
      <alignment horizontal="left" vertical="center" wrapText="1"/>
    </xf>
    <xf numFmtId="1" fontId="13" fillId="0" borderId="14" xfId="0" applyNumberFormat="1" applyFont="1" applyFill="1" applyBorder="1" applyAlignment="1">
      <alignment horizontal="left" vertical="center" wrapText="1"/>
    </xf>
    <xf numFmtId="0" fontId="14" fillId="0" borderId="3" xfId="1" quotePrefix="1" applyFont="1" applyBorder="1" applyAlignment="1">
      <alignment horizontal="left" wrapText="1"/>
    </xf>
    <xf numFmtId="0" fontId="14" fillId="0" borderId="13" xfId="1" quotePrefix="1" applyFont="1" applyBorder="1" applyAlignment="1">
      <alignment horizontal="left" wrapText="1"/>
    </xf>
    <xf numFmtId="0" fontId="14" fillId="0" borderId="14" xfId="1" quotePrefix="1" applyFont="1" applyBorder="1" applyAlignment="1">
      <alignment horizontal="left" wrapText="1"/>
    </xf>
    <xf numFmtId="44" fontId="9" fillId="0" borderId="36" xfId="2" applyNumberFormat="1" applyFont="1" applyFill="1" applyBorder="1" applyAlignment="1">
      <alignment horizontal="center" vertical="center"/>
    </xf>
    <xf numFmtId="44" fontId="9" fillId="0" borderId="8" xfId="2" applyNumberFormat="1" applyFont="1" applyFill="1" applyBorder="1" applyAlignment="1">
      <alignment horizontal="center" vertical="center"/>
    </xf>
    <xf numFmtId="44" fontId="9" fillId="0" borderId="47" xfId="2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44" fontId="9" fillId="0" borderId="36" xfId="2" applyNumberFormat="1" applyFont="1" applyBorder="1" applyAlignment="1">
      <alignment horizontal="center" vertical="center"/>
    </xf>
    <xf numFmtId="44" fontId="9" fillId="0" borderId="8" xfId="2" applyNumberFormat="1" applyFont="1" applyBorder="1" applyAlignment="1">
      <alignment horizontal="center" vertical="center"/>
    </xf>
    <xf numFmtId="44" fontId="9" fillId="0" borderId="20" xfId="2" applyNumberFormat="1" applyFont="1" applyBorder="1" applyAlignment="1">
      <alignment horizontal="center" vertical="center"/>
    </xf>
    <xf numFmtId="44" fontId="9" fillId="0" borderId="20" xfId="2" applyNumberFormat="1" applyFont="1" applyFill="1" applyBorder="1" applyAlignment="1">
      <alignment horizontal="center" vertical="center"/>
    </xf>
    <xf numFmtId="9" fontId="9" fillId="0" borderId="5" xfId="10" applyFont="1" applyFill="1" applyBorder="1" applyAlignment="1">
      <alignment horizontal="center" vertical="center"/>
    </xf>
    <xf numFmtId="9" fontId="9" fillId="0" borderId="6" xfId="10" applyFont="1" applyFill="1" applyBorder="1" applyAlignment="1">
      <alignment horizontal="center" vertical="center"/>
    </xf>
    <xf numFmtId="9" fontId="9" fillId="0" borderId="22" xfId="10" applyFont="1" applyFill="1" applyBorder="1" applyAlignment="1">
      <alignment horizontal="center" vertical="center"/>
    </xf>
    <xf numFmtId="10" fontId="9" fillId="0" borderId="9" xfId="10" applyNumberFormat="1" applyFont="1" applyBorder="1" applyAlignment="1">
      <alignment horizontal="center"/>
    </xf>
    <xf numFmtId="10" fontId="9" fillId="0" borderId="10" xfId="10" applyNumberFormat="1" applyFont="1" applyBorder="1" applyAlignment="1">
      <alignment horizontal="center"/>
    </xf>
    <xf numFmtId="10" fontId="9" fillId="0" borderId="11" xfId="10" applyNumberFormat="1" applyFont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9" fontId="9" fillId="0" borderId="41" xfId="10" applyFont="1" applyFill="1" applyBorder="1" applyAlignment="1">
      <alignment horizontal="center" vertical="center"/>
    </xf>
    <xf numFmtId="44" fontId="8" fillId="0" borderId="9" xfId="1" applyNumberFormat="1" applyFont="1" applyBorder="1" applyAlignment="1">
      <alignment horizontal="center"/>
    </xf>
    <xf numFmtId="44" fontId="8" fillId="0" borderId="10" xfId="1" applyNumberFormat="1" applyFont="1" applyBorder="1" applyAlignment="1">
      <alignment horizontal="center"/>
    </xf>
    <xf numFmtId="44" fontId="8" fillId="0" borderId="11" xfId="1" applyNumberFormat="1" applyFont="1" applyBorder="1" applyAlignment="1">
      <alignment horizontal="center"/>
    </xf>
    <xf numFmtId="10" fontId="8" fillId="0" borderId="43" xfId="10" applyNumberFormat="1" applyFont="1" applyBorder="1" applyAlignment="1">
      <alignment horizontal="center"/>
    </xf>
    <xf numFmtId="10" fontId="8" fillId="0" borderId="26" xfId="10" applyNumberFormat="1" applyFont="1" applyBorder="1" applyAlignment="1">
      <alignment horizontal="center"/>
    </xf>
    <xf numFmtId="10" fontId="8" fillId="0" borderId="35" xfId="10" applyNumberFormat="1" applyFont="1" applyBorder="1" applyAlignment="1">
      <alignment horizontal="center"/>
    </xf>
    <xf numFmtId="10" fontId="8" fillId="0" borderId="27" xfId="10" applyNumberFormat="1" applyFont="1" applyBorder="1" applyAlignment="1">
      <alignment horizontal="center"/>
    </xf>
    <xf numFmtId="10" fontId="9" fillId="0" borderId="16" xfId="10" applyNumberFormat="1" applyFont="1" applyBorder="1" applyAlignment="1">
      <alignment horizontal="center"/>
    </xf>
    <xf numFmtId="0" fontId="8" fillId="2" borderId="9" xfId="1" applyFont="1" applyFill="1" applyBorder="1" applyAlignment="1">
      <alignment horizontal="center" wrapText="1"/>
    </xf>
    <xf numFmtId="0" fontId="8" fillId="2" borderId="10" xfId="1" applyFont="1" applyFill="1" applyBorder="1" applyAlignment="1">
      <alignment horizontal="center" wrapText="1"/>
    </xf>
    <xf numFmtId="0" fontId="8" fillId="2" borderId="16" xfId="1" applyFont="1" applyFill="1" applyBorder="1" applyAlignment="1">
      <alignment horizontal="center" wrapText="1"/>
    </xf>
    <xf numFmtId="10" fontId="9" fillId="0" borderId="6" xfId="1" applyNumberFormat="1" applyFont="1" applyFill="1" applyBorder="1" applyAlignment="1">
      <alignment horizontal="center" vertical="center"/>
    </xf>
    <xf numFmtId="10" fontId="9" fillId="0" borderId="41" xfId="1" applyNumberFormat="1" applyFont="1" applyFill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44" fontId="13" fillId="0" borderId="9" xfId="1" applyNumberFormat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9" fontId="13" fillId="0" borderId="9" xfId="10" applyFont="1" applyBorder="1" applyAlignment="1">
      <alignment horizontal="center"/>
    </xf>
    <xf numFmtId="9" fontId="13" fillId="0" borderId="11" xfId="10" applyFont="1" applyBorder="1" applyAlignment="1">
      <alignment horizontal="center"/>
    </xf>
    <xf numFmtId="44" fontId="9" fillId="0" borderId="9" xfId="1" applyNumberFormat="1" applyFont="1" applyBorder="1" applyAlignment="1">
      <alignment horizontal="center"/>
    </xf>
    <xf numFmtId="44" fontId="9" fillId="0" borderId="10" xfId="1" applyNumberFormat="1" applyFont="1" applyBorder="1" applyAlignment="1">
      <alignment horizontal="center"/>
    </xf>
    <xf numFmtId="44" fontId="9" fillId="0" borderId="11" xfId="1" applyNumberFormat="1" applyFont="1" applyBorder="1" applyAlignment="1">
      <alignment horizontal="center"/>
    </xf>
    <xf numFmtId="0" fontId="8" fillId="2" borderId="41" xfId="1" applyFont="1" applyFill="1" applyBorder="1" applyAlignment="1">
      <alignment horizontal="center"/>
    </xf>
    <xf numFmtId="9" fontId="9" fillId="0" borderId="5" xfId="2" applyNumberFormat="1" applyFont="1" applyFill="1" applyBorder="1" applyAlignment="1">
      <alignment horizontal="center" vertical="center"/>
    </xf>
    <xf numFmtId="9" fontId="9" fillId="0" borderId="6" xfId="2" applyNumberFormat="1" applyFont="1" applyFill="1" applyBorder="1" applyAlignment="1">
      <alignment horizontal="center" vertical="center"/>
    </xf>
    <xf numFmtId="9" fontId="9" fillId="0" borderId="41" xfId="2" applyNumberFormat="1" applyFont="1" applyFill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44" fontId="8" fillId="3" borderId="4" xfId="2" applyNumberFormat="1" applyFont="1" applyFill="1" applyBorder="1" applyAlignment="1">
      <alignment vertical="center"/>
    </xf>
    <xf numFmtId="44" fontId="8" fillId="3" borderId="44" xfId="2" applyNumberFormat="1" applyFont="1" applyFill="1" applyBorder="1" applyAlignment="1">
      <alignment vertical="center"/>
    </xf>
    <xf numFmtId="44" fontId="8" fillId="3" borderId="12" xfId="2" applyNumberFormat="1" applyFont="1" applyFill="1" applyBorder="1" applyAlignment="1">
      <alignment vertical="center"/>
    </xf>
    <xf numFmtId="10" fontId="8" fillId="0" borderId="4" xfId="1" applyNumberFormat="1" applyFont="1" applyBorder="1" applyAlignment="1">
      <alignment vertical="center"/>
    </xf>
    <xf numFmtId="10" fontId="8" fillId="0" borderId="44" xfId="1" applyNumberFormat="1" applyFont="1" applyBorder="1" applyAlignment="1">
      <alignment vertical="center"/>
    </xf>
    <xf numFmtId="10" fontId="8" fillId="0" borderId="12" xfId="1" applyNumberFormat="1" applyFont="1" applyBorder="1" applyAlignment="1">
      <alignment vertical="center"/>
    </xf>
    <xf numFmtId="1" fontId="8" fillId="0" borderId="18" xfId="1" applyNumberFormat="1" applyFont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10" fontId="8" fillId="0" borderId="7" xfId="1" applyNumberFormat="1" applyFont="1" applyBorder="1" applyAlignment="1">
      <alignment vertical="center"/>
    </xf>
    <xf numFmtId="44" fontId="9" fillId="0" borderId="16" xfId="1" applyNumberFormat="1" applyFont="1" applyBorder="1" applyAlignment="1">
      <alignment horizontal="center"/>
    </xf>
    <xf numFmtId="44" fontId="8" fillId="0" borderId="16" xfId="1" applyNumberFormat="1" applyFont="1" applyBorder="1" applyAlignment="1">
      <alignment horizontal="center"/>
    </xf>
    <xf numFmtId="9" fontId="9" fillId="0" borderId="22" xfId="2" applyNumberFormat="1" applyFont="1" applyFill="1" applyBorder="1" applyAlignment="1">
      <alignment horizontal="center" vertical="center"/>
    </xf>
    <xf numFmtId="0" fontId="16" fillId="3" borderId="13" xfId="0" applyNumberFormat="1" applyFont="1" applyFill="1" applyBorder="1" applyAlignment="1">
      <alignment horizontal="center" wrapText="1"/>
    </xf>
    <xf numFmtId="0" fontId="17" fillId="0" borderId="9" xfId="0" applyNumberFormat="1" applyFont="1" applyFill="1" applyBorder="1" applyAlignment="1">
      <alignment horizontal="left"/>
    </xf>
    <xf numFmtId="0" fontId="17" fillId="0" borderId="10" xfId="0" applyNumberFormat="1" applyFont="1" applyFill="1" applyBorder="1" applyAlignment="1">
      <alignment horizontal="left"/>
    </xf>
    <xf numFmtId="0" fontId="17" fillId="0" borderId="11" xfId="0" applyNumberFormat="1" applyFont="1" applyFill="1" applyBorder="1" applyAlignment="1">
      <alignment horizontal="left"/>
    </xf>
    <xf numFmtId="0" fontId="17" fillId="0" borderId="13" xfId="0" applyNumberFormat="1" applyFont="1" applyFill="1" applyBorder="1" applyAlignment="1">
      <alignment horizontal="left" wrapText="1"/>
    </xf>
    <xf numFmtId="0" fontId="17" fillId="0" borderId="9" xfId="0" applyNumberFormat="1" applyFont="1" applyBorder="1" applyAlignment="1">
      <alignment horizontal="left" wrapText="1"/>
    </xf>
    <xf numFmtId="0" fontId="17" fillId="0" borderId="10" xfId="0" applyNumberFormat="1" applyFont="1" applyBorder="1" applyAlignment="1">
      <alignment horizontal="left" wrapText="1"/>
    </xf>
    <xf numFmtId="0" fontId="17" fillId="0" borderId="11" xfId="0" applyNumberFormat="1" applyFont="1" applyBorder="1" applyAlignment="1">
      <alignment horizontal="left" wrapText="1"/>
    </xf>
    <xf numFmtId="0" fontId="22" fillId="5" borderId="13" xfId="11" applyNumberFormat="1" applyFont="1" applyFill="1" applyBorder="1" applyAlignment="1">
      <alignment horizontal="center" vertical="center" wrapText="1"/>
    </xf>
    <xf numFmtId="173" fontId="16" fillId="0" borderId="9" xfId="11" applyNumberFormat="1" applyFont="1" applyFill="1" applyBorder="1" applyAlignment="1">
      <alignment horizontal="left" vertical="center" wrapText="1"/>
    </xf>
    <xf numFmtId="173" fontId="16" fillId="0" borderId="10" xfId="11" applyNumberFormat="1" applyFont="1" applyFill="1" applyBorder="1" applyAlignment="1">
      <alignment horizontal="left" vertical="center" wrapText="1"/>
    </xf>
    <xf numFmtId="173" fontId="16" fillId="0" borderId="11" xfId="11" applyNumberFormat="1" applyFont="1" applyFill="1" applyBorder="1" applyAlignment="1">
      <alignment horizontal="left" vertical="center" wrapText="1"/>
    </xf>
    <xf numFmtId="173" fontId="17" fillId="0" borderId="13" xfId="11" applyNumberFormat="1" applyFont="1" applyFill="1" applyBorder="1" applyAlignment="1">
      <alignment horizontal="left" vertical="center" wrapText="1"/>
    </xf>
    <xf numFmtId="173" fontId="9" fillId="0" borderId="13" xfId="11" applyNumberFormat="1" applyFont="1" applyFill="1" applyBorder="1" applyAlignment="1">
      <alignment wrapText="1"/>
    </xf>
    <xf numFmtId="0" fontId="16" fillId="0" borderId="13" xfId="11" applyNumberFormat="1" applyFont="1" applyFill="1" applyBorder="1" applyAlignment="1">
      <alignment horizontal="center" vertical="center" wrapText="1"/>
    </xf>
    <xf numFmtId="0" fontId="16" fillId="0" borderId="13" xfId="11" applyNumberFormat="1" applyFont="1" applyFill="1" applyBorder="1" applyAlignment="1">
      <alignment horizontal="left" vertical="center" wrapText="1"/>
    </xf>
    <xf numFmtId="0" fontId="16" fillId="0" borderId="13" xfId="11" applyNumberFormat="1" applyFont="1" applyFill="1" applyBorder="1" applyAlignment="1">
      <alignment horizontal="center" vertical="center" wrapText="1"/>
    </xf>
    <xf numFmtId="43" fontId="16" fillId="0" borderId="13" xfId="7" applyFont="1" applyFill="1" applyBorder="1" applyAlignment="1">
      <alignment horizontal="center" vertical="center" wrapText="1"/>
    </xf>
    <xf numFmtId="43" fontId="16" fillId="0" borderId="13" xfId="7" applyFont="1" applyFill="1" applyBorder="1" applyAlignment="1">
      <alignment horizontal="center" vertical="center"/>
    </xf>
    <xf numFmtId="0" fontId="16" fillId="0" borderId="13" xfId="7" applyNumberFormat="1" applyFont="1" applyFill="1" applyBorder="1" applyAlignment="1">
      <alignment horizontal="center" vertical="center" wrapText="1"/>
    </xf>
    <xf numFmtId="174" fontId="16" fillId="0" borderId="13" xfId="7" applyNumberFormat="1" applyFont="1" applyFill="1" applyBorder="1" applyAlignment="1">
      <alignment horizontal="center" vertical="center" wrapText="1"/>
    </xf>
    <xf numFmtId="0" fontId="17" fillId="0" borderId="3" xfId="11" applyNumberFormat="1" applyFont="1" applyFill="1" applyBorder="1" applyAlignment="1">
      <alignment horizontal="left" vertical="center" wrapText="1"/>
    </xf>
    <xf numFmtId="43" fontId="17" fillId="0" borderId="13" xfId="7" applyFont="1" applyFill="1" applyBorder="1" applyAlignment="1">
      <alignment horizontal="center" vertical="center" wrapText="1"/>
    </xf>
    <xf numFmtId="43" fontId="17" fillId="0" borderId="13" xfId="7" applyFont="1" applyFill="1" applyBorder="1" applyAlignment="1">
      <alignment horizontal="center" vertical="center"/>
    </xf>
    <xf numFmtId="0" fontId="17" fillId="0" borderId="13" xfId="7" applyNumberFormat="1" applyFont="1" applyFill="1" applyBorder="1" applyAlignment="1">
      <alignment horizontal="center" vertical="center" wrapText="1"/>
    </xf>
    <xf numFmtId="2" fontId="17" fillId="0" borderId="13" xfId="7" applyNumberFormat="1" applyFont="1" applyFill="1" applyBorder="1" applyAlignment="1">
      <alignment horizontal="right" vertical="center" wrapText="1"/>
    </xf>
    <xf numFmtId="43" fontId="17" fillId="0" borderId="13" xfId="7" applyNumberFormat="1" applyFont="1" applyFill="1" applyBorder="1" applyAlignment="1">
      <alignment horizontal="center" vertical="center" wrapText="1"/>
    </xf>
    <xf numFmtId="44" fontId="17" fillId="0" borderId="13" xfId="7" applyNumberFormat="1" applyFont="1" applyFill="1" applyBorder="1" applyAlignment="1">
      <alignment horizontal="left" vertical="center" wrapText="1"/>
    </xf>
    <xf numFmtId="2" fontId="9" fillId="3" borderId="13" xfId="8" applyNumberFormat="1" applyFont="1" applyFill="1" applyBorder="1" applyAlignment="1">
      <alignment horizontal="right" vertical="center" wrapText="1"/>
    </xf>
    <xf numFmtId="0" fontId="16" fillId="0" borderId="13" xfId="11" applyNumberFormat="1" applyFont="1" applyFill="1" applyBorder="1" applyAlignment="1">
      <alignment horizontal="right" vertical="center" wrapText="1"/>
    </xf>
    <xf numFmtId="0" fontId="17" fillId="0" borderId="13" xfId="11" applyNumberFormat="1" applyFont="1" applyFill="1" applyBorder="1" applyAlignment="1">
      <alignment horizontal="center" vertical="center" wrapText="1"/>
    </xf>
    <xf numFmtId="0" fontId="17" fillId="0" borderId="13" xfId="11" applyNumberFormat="1" applyFont="1" applyFill="1" applyBorder="1" applyAlignment="1">
      <alignment horizontal="left" vertical="center" wrapText="1"/>
    </xf>
    <xf numFmtId="0" fontId="16" fillId="0" borderId="9" xfId="11" applyNumberFormat="1" applyFont="1" applyFill="1" applyBorder="1" applyAlignment="1">
      <alignment horizontal="center" vertical="center" wrapText="1"/>
    </xf>
    <xf numFmtId="0" fontId="16" fillId="0" borderId="10" xfId="11" applyNumberFormat="1" applyFont="1" applyFill="1" applyBorder="1" applyAlignment="1">
      <alignment horizontal="center" vertical="center" wrapText="1"/>
    </xf>
    <xf numFmtId="0" fontId="16" fillId="0" borderId="11" xfId="11" applyNumberFormat="1" applyFont="1" applyFill="1" applyBorder="1" applyAlignment="1">
      <alignment horizontal="center" vertical="center" wrapText="1"/>
    </xf>
    <xf numFmtId="0" fontId="17" fillId="0" borderId="11" xfId="11" applyNumberFormat="1" applyFont="1" applyFill="1" applyBorder="1" applyAlignment="1">
      <alignment horizontal="left" vertical="center" wrapText="1"/>
    </xf>
    <xf numFmtId="43" fontId="17" fillId="0" borderId="13" xfId="7" quotePrefix="1" applyFont="1" applyFill="1" applyBorder="1" applyAlignment="1">
      <alignment horizontal="center" vertical="center" wrapText="1"/>
    </xf>
    <xf numFmtId="44" fontId="17" fillId="0" borderId="13" xfId="9" applyNumberFormat="1" applyFont="1" applyFill="1" applyBorder="1" applyAlignment="1">
      <alignment horizontal="center" vertical="center" wrapText="1"/>
    </xf>
    <xf numFmtId="0" fontId="16" fillId="0" borderId="9" xfId="11" applyNumberFormat="1" applyFont="1" applyFill="1" applyBorder="1" applyAlignment="1">
      <alignment horizontal="right" vertical="center" wrapText="1"/>
    </xf>
    <xf numFmtId="0" fontId="16" fillId="0" borderId="10" xfId="11" applyNumberFormat="1" applyFont="1" applyFill="1" applyBorder="1" applyAlignment="1">
      <alignment horizontal="right" vertical="center" wrapText="1"/>
    </xf>
    <xf numFmtId="0" fontId="16" fillId="0" borderId="11" xfId="11" applyNumberFormat="1" applyFont="1" applyFill="1" applyBorder="1" applyAlignment="1">
      <alignment horizontal="right" vertical="center" wrapText="1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43" fontId="11" fillId="0" borderId="9" xfId="7" applyFont="1" applyBorder="1" applyAlignment="1">
      <alignment horizontal="center" wrapText="1"/>
    </xf>
    <xf numFmtId="43" fontId="11" fillId="0" borderId="11" xfId="7" applyFont="1" applyBorder="1" applyAlignment="1">
      <alignment horizontal="center" wrapText="1"/>
    </xf>
    <xf numFmtId="0" fontId="17" fillId="0" borderId="5" xfId="11" applyNumberFormat="1" applyFont="1" applyFill="1" applyBorder="1" applyAlignment="1">
      <alignment horizontal="left" vertical="center" wrapText="1"/>
    </xf>
    <xf numFmtId="0" fontId="17" fillId="0" borderId="6" xfId="11" applyNumberFormat="1" applyFont="1" applyFill="1" applyBorder="1" applyAlignment="1">
      <alignment horizontal="left" vertical="center" wrapText="1"/>
    </xf>
    <xf numFmtId="0" fontId="17" fillId="0" borderId="41" xfId="11" applyNumberFormat="1" applyFont="1" applyFill="1" applyBorder="1" applyAlignment="1">
      <alignment horizontal="left" vertical="center" wrapText="1"/>
    </xf>
    <xf numFmtId="0" fontId="17" fillId="0" borderId="13" xfId="11" applyNumberFormat="1" applyFont="1" applyFill="1" applyBorder="1" applyAlignment="1">
      <alignment horizontal="left" vertical="center" wrapText="1"/>
    </xf>
    <xf numFmtId="44" fontId="17" fillId="0" borderId="13" xfId="7" applyNumberFormat="1" applyFont="1" applyFill="1" applyBorder="1" applyAlignment="1">
      <alignment horizontal="center" vertical="center" wrapText="1"/>
    </xf>
    <xf numFmtId="0" fontId="17" fillId="0" borderId="7" xfId="11" applyNumberFormat="1" applyFont="1" applyFill="1" applyBorder="1" applyAlignment="1">
      <alignment vertical="center" wrapText="1"/>
    </xf>
    <xf numFmtId="0" fontId="17" fillId="0" borderId="0" xfId="11" applyNumberFormat="1" applyFont="1" applyFill="1" applyBorder="1" applyAlignment="1">
      <alignment vertical="center" wrapText="1"/>
    </xf>
    <xf numFmtId="0" fontId="17" fillId="0" borderId="46" xfId="11" applyNumberFormat="1" applyFont="1" applyFill="1" applyBorder="1" applyAlignment="1">
      <alignment vertical="center" wrapText="1"/>
    </xf>
    <xf numFmtId="2" fontId="17" fillId="0" borderId="9" xfId="7" applyNumberFormat="1" applyFont="1" applyFill="1" applyBorder="1" applyAlignment="1">
      <alignment horizontal="right" vertical="center" wrapText="1"/>
    </xf>
    <xf numFmtId="2" fontId="17" fillId="0" borderId="11" xfId="7" applyNumberFormat="1" applyFont="1" applyFill="1" applyBorder="1" applyAlignment="1">
      <alignment horizontal="right" vertical="center" wrapText="1"/>
    </xf>
    <xf numFmtId="0" fontId="17" fillId="0" borderId="36" xfId="11" applyNumberFormat="1" applyFont="1" applyFill="1" applyBorder="1" applyAlignment="1">
      <alignment vertical="center" wrapText="1"/>
    </xf>
    <xf numFmtId="0" fontId="17" fillId="0" borderId="8" xfId="11" applyNumberFormat="1" applyFont="1" applyFill="1" applyBorder="1" applyAlignment="1">
      <alignment vertical="center" wrapText="1"/>
    </xf>
    <xf numFmtId="0" fontId="17" fillId="0" borderId="47" xfId="11" applyNumberFormat="1" applyFont="1" applyFill="1" applyBorder="1" applyAlignment="1">
      <alignment vertical="center" wrapText="1"/>
    </xf>
    <xf numFmtId="44" fontId="16" fillId="0" borderId="9" xfId="7" applyNumberFormat="1" applyFont="1" applyFill="1" applyBorder="1" applyAlignment="1">
      <alignment vertical="center" wrapText="1"/>
    </xf>
    <xf numFmtId="44" fontId="16" fillId="0" borderId="11" xfId="7" applyNumberFormat="1" applyFont="1" applyFill="1" applyBorder="1" applyAlignment="1">
      <alignment vertical="center" wrapText="1"/>
    </xf>
    <xf numFmtId="49" fontId="10" fillId="3" borderId="17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</cellXfs>
  <cellStyles count="14">
    <cellStyle name="Excel Built-in Comma" xfId="6"/>
    <cellStyle name="Excel Built-in Normal" xfId="5"/>
    <cellStyle name="Moeda" xfId="9" builtinId="4"/>
    <cellStyle name="Normal" xfId="0" builtinId="0"/>
    <cellStyle name="Normal 10" xfId="11"/>
    <cellStyle name="Normal 2" xfId="1"/>
    <cellStyle name="Normal 2 2" xfId="8"/>
    <cellStyle name="Normal 3" xfId="3"/>
    <cellStyle name="Porcentagem" xfId="10" builtinId="5"/>
    <cellStyle name="Porcentagem 2" xfId="12"/>
    <cellStyle name="Porcentagem 2 2" xfId="13"/>
    <cellStyle name="Vírgula" xfId="7" builtinId="3"/>
    <cellStyle name="Vírgula 2" xfId="2"/>
    <cellStyle name="Vírgula 3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161926</xdr:colOff>
      <xdr:row>1</xdr:row>
      <xdr:rowOff>222250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63501</xdr:rowOff>
    </xdr:from>
    <xdr:to>
      <xdr:col>0</xdr:col>
      <xdr:colOff>666750</xdr:colOff>
      <xdr:row>1</xdr:row>
      <xdr:rowOff>222251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63501"/>
          <a:ext cx="552451" cy="50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1</xdr:colOff>
      <xdr:row>1</xdr:row>
      <xdr:rowOff>231775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2451" cy="50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topLeftCell="A34" zoomScaleNormal="100" workbookViewId="0">
      <selection activeCell="K3" sqref="K3"/>
    </sheetView>
  </sheetViews>
  <sheetFormatPr defaultRowHeight="15" x14ac:dyDescent="0.25"/>
  <cols>
    <col min="1" max="1" width="6.85546875" style="2" bestFit="1" customWidth="1"/>
    <col min="2" max="2" width="7.85546875" bestFit="1" customWidth="1"/>
    <col min="3" max="3" width="9.7109375" style="5" bestFit="1" customWidth="1"/>
    <col min="4" max="4" width="63.140625" bestFit="1" customWidth="1"/>
    <col min="5" max="5" width="4.85546875" bestFit="1" customWidth="1"/>
    <col min="6" max="6" width="9" style="4" bestFit="1" customWidth="1"/>
    <col min="7" max="7" width="12" style="4" bestFit="1" customWidth="1"/>
    <col min="8" max="8" width="15.85546875" bestFit="1" customWidth="1"/>
    <col min="9" max="9" width="9" bestFit="1" customWidth="1"/>
    <col min="10" max="10" width="12.28515625" style="7" bestFit="1" customWidth="1"/>
    <col min="11" max="11" width="14.28515625" style="7" bestFit="1" customWidth="1"/>
  </cols>
  <sheetData>
    <row r="1" spans="1:11" ht="27" customHeight="1" x14ac:dyDescent="0.25">
      <c r="A1" s="176" t="s">
        <v>4</v>
      </c>
      <c r="B1" s="177"/>
      <c r="C1" s="177"/>
      <c r="D1" s="177"/>
      <c r="E1" s="177"/>
      <c r="F1" s="177"/>
      <c r="G1" s="177"/>
      <c r="H1" s="177"/>
      <c r="I1" s="178"/>
    </row>
    <row r="2" spans="1:11" ht="21.75" customHeight="1" x14ac:dyDescent="0.25">
      <c r="A2" s="179" t="s">
        <v>13</v>
      </c>
      <c r="B2" s="180"/>
      <c r="C2" s="180"/>
      <c r="D2" s="180"/>
      <c r="E2" s="180"/>
      <c r="F2" s="180"/>
      <c r="G2" s="180"/>
      <c r="H2" s="180"/>
      <c r="I2" s="181"/>
    </row>
    <row r="3" spans="1:11" ht="15" customHeight="1" x14ac:dyDescent="0.25">
      <c r="A3" s="183" t="s">
        <v>107</v>
      </c>
      <c r="B3" s="184"/>
      <c r="C3" s="184"/>
      <c r="D3" s="184"/>
      <c r="E3" s="184"/>
      <c r="F3" s="184"/>
      <c r="G3" s="184"/>
      <c r="H3" s="87" t="s">
        <v>62</v>
      </c>
      <c r="I3" s="192" t="s">
        <v>61</v>
      </c>
    </row>
    <row r="4" spans="1:11" ht="15" customHeight="1" x14ac:dyDescent="0.25">
      <c r="A4" s="185" t="s">
        <v>108</v>
      </c>
      <c r="B4" s="186"/>
      <c r="C4" s="186"/>
      <c r="D4" s="186"/>
      <c r="E4" s="186"/>
      <c r="F4" s="186"/>
      <c r="G4" s="186"/>
      <c r="H4" s="195" t="s">
        <v>109</v>
      </c>
      <c r="I4" s="193"/>
    </row>
    <row r="5" spans="1:11" ht="15" customHeight="1" x14ac:dyDescent="0.25">
      <c r="A5" s="185" t="s">
        <v>63</v>
      </c>
      <c r="B5" s="186"/>
      <c r="C5" s="186"/>
      <c r="D5" s="186"/>
      <c r="E5" s="186"/>
      <c r="F5" s="186"/>
      <c r="G5" s="186"/>
      <c r="H5" s="196"/>
      <c r="I5" s="194"/>
    </row>
    <row r="6" spans="1:11" ht="30" x14ac:dyDescent="0.25">
      <c r="A6" s="20" t="s">
        <v>0</v>
      </c>
      <c r="B6" s="21" t="s">
        <v>18</v>
      </c>
      <c r="C6" s="21" t="s">
        <v>19</v>
      </c>
      <c r="D6" s="21" t="s">
        <v>17</v>
      </c>
      <c r="E6" s="21" t="s">
        <v>1</v>
      </c>
      <c r="F6" s="21" t="s">
        <v>2</v>
      </c>
      <c r="G6" s="21" t="s">
        <v>20</v>
      </c>
      <c r="H6" s="22" t="s">
        <v>21</v>
      </c>
      <c r="I6" s="26" t="s">
        <v>22</v>
      </c>
    </row>
    <row r="7" spans="1:11" x14ac:dyDescent="0.25">
      <c r="A7" s="9">
        <v>1</v>
      </c>
      <c r="B7" s="190"/>
      <c r="C7" s="191"/>
      <c r="D7" s="187" t="s">
        <v>41</v>
      </c>
      <c r="E7" s="188"/>
      <c r="F7" s="188"/>
      <c r="G7" s="188"/>
      <c r="H7" s="188"/>
      <c r="I7" s="189"/>
    </row>
    <row r="8" spans="1:11" x14ac:dyDescent="0.25">
      <c r="A8" s="8" t="s">
        <v>7</v>
      </c>
      <c r="B8" s="10" t="s">
        <v>66</v>
      </c>
      <c r="C8" s="10">
        <v>20305</v>
      </c>
      <c r="D8" s="42" t="s">
        <v>65</v>
      </c>
      <c r="E8" s="10" t="s">
        <v>67</v>
      </c>
      <c r="F8" s="25">
        <f>'M. CÁLCULO'!I6</f>
        <v>8</v>
      </c>
      <c r="G8" s="19">
        <f>ROUND(K8,2)</f>
        <v>363.89</v>
      </c>
      <c r="H8" s="23">
        <f>SUM(G8*F8)</f>
        <v>2911.12</v>
      </c>
      <c r="I8" s="85">
        <f>H8/$H$59</f>
        <v>1.089542749702563E-2</v>
      </c>
      <c r="J8" s="7">
        <v>275.76</v>
      </c>
      <c r="K8" s="7">
        <f>J8*1.3196</f>
        <v>363.89289600000001</v>
      </c>
    </row>
    <row r="9" spans="1:11" ht="38.25" x14ac:dyDescent="0.25">
      <c r="A9" s="147" t="s">
        <v>16</v>
      </c>
      <c r="B9" s="10" t="s">
        <v>66</v>
      </c>
      <c r="C9" s="10">
        <v>20802</v>
      </c>
      <c r="D9" s="42" t="s">
        <v>69</v>
      </c>
      <c r="E9" s="10" t="s">
        <v>67</v>
      </c>
      <c r="F9" s="25">
        <f>'M. CÁLCULO'!I7</f>
        <v>10.899989999999999</v>
      </c>
      <c r="G9" s="19">
        <f t="shared" ref="G9" si="0">ROUND(K9,2)</f>
        <v>656.16</v>
      </c>
      <c r="H9" s="23">
        <f t="shared" ref="H9" si="1">SUM(G9*F9)</f>
        <v>7152.1374383999992</v>
      </c>
      <c r="I9" s="85">
        <f>H9/$H$59</f>
        <v>2.6768252393872396E-2</v>
      </c>
      <c r="J9" s="7">
        <v>497.24</v>
      </c>
      <c r="K9" s="7">
        <f t="shared" ref="K9:K57" si="2">J9*1.3196</f>
        <v>656.15790400000003</v>
      </c>
    </row>
    <row r="10" spans="1:11" x14ac:dyDescent="0.25">
      <c r="A10" s="11"/>
      <c r="B10" s="12"/>
      <c r="C10" s="12"/>
      <c r="D10" s="12"/>
      <c r="E10" s="182" t="s">
        <v>70</v>
      </c>
      <c r="F10" s="175"/>
      <c r="G10" s="175"/>
      <c r="H10" s="80">
        <f>SUM(H8:H9)</f>
        <v>10063.2574384</v>
      </c>
      <c r="I10" s="81">
        <f>H10/$H$59</f>
        <v>3.7663679890898027E-2</v>
      </c>
    </row>
    <row r="11" spans="1:11" x14ac:dyDescent="0.25">
      <c r="A11" s="13">
        <v>2</v>
      </c>
      <c r="B11" s="173"/>
      <c r="C11" s="174"/>
      <c r="D11" s="170" t="s">
        <v>72</v>
      </c>
      <c r="E11" s="171"/>
      <c r="F11" s="171"/>
      <c r="G11" s="171"/>
      <c r="H11" s="171"/>
      <c r="I11" s="172"/>
    </row>
    <row r="12" spans="1:11" x14ac:dyDescent="0.25">
      <c r="A12" s="105" t="s">
        <v>8</v>
      </c>
      <c r="B12" s="10" t="s">
        <v>94</v>
      </c>
      <c r="C12" s="10">
        <v>4916</v>
      </c>
      <c r="D12" s="42" t="s">
        <v>112</v>
      </c>
      <c r="E12" s="10" t="s">
        <v>67</v>
      </c>
      <c r="F12" s="25">
        <f>'M. CÁLCULO'!I16</f>
        <v>253.70999999999998</v>
      </c>
      <c r="G12" s="19">
        <f t="shared" ref="G12" si="3">ROUND(K12,2)</f>
        <v>1.46</v>
      </c>
      <c r="H12" s="23">
        <f t="shared" ref="H12" si="4">SUM(G12*F12)</f>
        <v>370.41659999999996</v>
      </c>
      <c r="I12" s="85">
        <f>H12/$H$59</f>
        <v>1.3863554951340871E-3</v>
      </c>
      <c r="J12" s="106">
        <v>1.1100000000000001</v>
      </c>
      <c r="K12" s="7">
        <f t="shared" si="2"/>
        <v>1.4647560000000002</v>
      </c>
    </row>
    <row r="13" spans="1:11" ht="25.5" x14ac:dyDescent="0.25">
      <c r="A13" s="105" t="s">
        <v>110</v>
      </c>
      <c r="B13" s="10" t="s">
        <v>201</v>
      </c>
      <c r="C13" s="397" t="s">
        <v>202</v>
      </c>
      <c r="D13" s="42" t="s">
        <v>203</v>
      </c>
      <c r="E13" s="10" t="s">
        <v>67</v>
      </c>
      <c r="F13" s="25">
        <f>'M. CÁLCULO'!I21</f>
        <v>352.54</v>
      </c>
      <c r="G13" s="19">
        <f t="shared" ref="G13:G14" si="5">ROUND(K13,2)</f>
        <v>17.5</v>
      </c>
      <c r="H13" s="23">
        <f t="shared" ref="H13:H14" si="6">SUM(G13*F13)</f>
        <v>6169.4500000000007</v>
      </c>
      <c r="I13" s="85">
        <f>H13/$H$59</f>
        <v>2.3090355317377773E-2</v>
      </c>
      <c r="J13" s="106">
        <f>COMPOSIÇÕES!J33</f>
        <v>17.497896000000001</v>
      </c>
      <c r="K13" s="7">
        <f>J13*1</f>
        <v>17.497896000000001</v>
      </c>
    </row>
    <row r="14" spans="1:11" ht="38.25" x14ac:dyDescent="0.25">
      <c r="A14" s="105" t="s">
        <v>111</v>
      </c>
      <c r="B14" s="10" t="s">
        <v>66</v>
      </c>
      <c r="C14" s="10">
        <v>30304</v>
      </c>
      <c r="D14" s="42" t="s">
        <v>113</v>
      </c>
      <c r="E14" s="10" t="s">
        <v>74</v>
      </c>
      <c r="F14" s="25">
        <f>'M. CÁLCULO'!I22</f>
        <v>24.677800000000001</v>
      </c>
      <c r="G14" s="19">
        <f t="shared" si="5"/>
        <v>96.75</v>
      </c>
      <c r="H14" s="23">
        <f t="shared" si="6"/>
        <v>2387.5771500000001</v>
      </c>
      <c r="I14" s="85">
        <f>H14/$H$59</f>
        <v>8.9359675078251981E-3</v>
      </c>
      <c r="J14" s="106">
        <v>73.319999999999993</v>
      </c>
      <c r="K14" s="7">
        <f t="shared" si="2"/>
        <v>96.753072000000003</v>
      </c>
    </row>
    <row r="15" spans="1:11" x14ac:dyDescent="0.25">
      <c r="A15" s="11"/>
      <c r="B15" s="12"/>
      <c r="C15" s="12"/>
      <c r="D15" s="12"/>
      <c r="E15" s="182" t="s">
        <v>77</v>
      </c>
      <c r="F15" s="175"/>
      <c r="G15" s="175"/>
      <c r="H15" s="80">
        <f>SUM(H12:H14)</f>
        <v>8927.4437500000004</v>
      </c>
      <c r="I15" s="81">
        <f>H15/$H$59</f>
        <v>3.3412678320337057E-2</v>
      </c>
      <c r="J15" s="104"/>
    </row>
    <row r="16" spans="1:11" x14ac:dyDescent="0.25">
      <c r="A16" s="13">
        <v>3</v>
      </c>
      <c r="B16" s="59"/>
      <c r="C16" s="60"/>
      <c r="D16" s="56" t="s">
        <v>43</v>
      </c>
      <c r="E16" s="57"/>
      <c r="F16" s="57"/>
      <c r="G16" s="57"/>
      <c r="H16" s="57"/>
      <c r="I16" s="58"/>
    </row>
    <row r="17" spans="1:11" x14ac:dyDescent="0.25">
      <c r="A17" s="8" t="s">
        <v>9</v>
      </c>
      <c r="B17" s="62" t="s">
        <v>66</v>
      </c>
      <c r="C17" s="62">
        <v>30101</v>
      </c>
      <c r="D17" s="61" t="s">
        <v>73</v>
      </c>
      <c r="E17" s="41" t="s">
        <v>74</v>
      </c>
      <c r="F17" s="25">
        <f>'M. CÁLCULO'!I27</f>
        <v>30.339899999999997</v>
      </c>
      <c r="G17" s="19">
        <f t="shared" ref="G17:G19" si="7">ROUND(K17,2)</f>
        <v>67.97</v>
      </c>
      <c r="H17" s="23">
        <f t="shared" ref="H17:H19" si="8">SUM(G17*F17)</f>
        <v>2062.2030029999996</v>
      </c>
      <c r="I17" s="84">
        <f>H17/$H$59</f>
        <v>7.7181920715515074E-3</v>
      </c>
      <c r="J17" s="7">
        <v>51.51</v>
      </c>
      <c r="K17" s="7">
        <f t="shared" si="2"/>
        <v>67.972595999999996</v>
      </c>
    </row>
    <row r="18" spans="1:11" x14ac:dyDescent="0.25">
      <c r="A18" s="8" t="s">
        <v>10</v>
      </c>
      <c r="B18" s="62" t="s">
        <v>66</v>
      </c>
      <c r="C18" s="62">
        <v>30119</v>
      </c>
      <c r="D18" s="61" t="s">
        <v>75</v>
      </c>
      <c r="E18" s="41" t="s">
        <v>67</v>
      </c>
      <c r="F18" s="25">
        <f>'M. CÁLCULO'!I30</f>
        <v>67.472999999999985</v>
      </c>
      <c r="G18" s="19">
        <f t="shared" si="7"/>
        <v>35.56</v>
      </c>
      <c r="H18" s="23">
        <f>SUM(G18*F18)</f>
        <v>2399.3398799999995</v>
      </c>
      <c r="I18" s="84">
        <f>H18/$H$59</f>
        <v>8.9799917912219938E-3</v>
      </c>
      <c r="J18" s="7">
        <v>26.95</v>
      </c>
      <c r="K18" s="7">
        <f t="shared" si="2"/>
        <v>35.563220000000001</v>
      </c>
    </row>
    <row r="19" spans="1:11" x14ac:dyDescent="0.25">
      <c r="A19" s="8" t="s">
        <v>14</v>
      </c>
      <c r="B19" s="62" t="s">
        <v>66</v>
      </c>
      <c r="C19" s="62">
        <v>30201</v>
      </c>
      <c r="D19" s="61" t="s">
        <v>76</v>
      </c>
      <c r="E19" s="41" t="s">
        <v>74</v>
      </c>
      <c r="F19" s="25">
        <f>'M. CÁLCULO'!I31</f>
        <v>26.667899999999996</v>
      </c>
      <c r="G19" s="19">
        <f t="shared" si="7"/>
        <v>73.209999999999994</v>
      </c>
      <c r="H19" s="23">
        <f t="shared" si="8"/>
        <v>1952.3569589999995</v>
      </c>
      <c r="I19" s="84">
        <f>H19/$H$59</f>
        <v>7.3070720874089477E-3</v>
      </c>
      <c r="J19" s="7">
        <v>55.48</v>
      </c>
      <c r="K19" s="7">
        <f t="shared" si="2"/>
        <v>73.211408000000006</v>
      </c>
    </row>
    <row r="20" spans="1:11" x14ac:dyDescent="0.25">
      <c r="A20" s="11"/>
      <c r="B20" s="12"/>
      <c r="C20" s="12"/>
      <c r="D20" s="14"/>
      <c r="E20" s="182" t="s">
        <v>78</v>
      </c>
      <c r="F20" s="175"/>
      <c r="G20" s="175"/>
      <c r="H20" s="80">
        <f>SUM(H17:H19)</f>
        <v>6413.8998419999989</v>
      </c>
      <c r="I20" s="81">
        <f>H20/$H$59</f>
        <v>2.400525595018245E-2</v>
      </c>
    </row>
    <row r="21" spans="1:11" x14ac:dyDescent="0.25">
      <c r="A21" s="13">
        <v>4</v>
      </c>
      <c r="B21" s="59"/>
      <c r="C21" s="60"/>
      <c r="D21" s="56" t="s">
        <v>46</v>
      </c>
      <c r="E21" s="57"/>
      <c r="F21" s="57"/>
      <c r="G21" s="57"/>
      <c r="H21" s="57"/>
      <c r="I21" s="58"/>
      <c r="J21" s="104"/>
    </row>
    <row r="22" spans="1:11" ht="25.5" x14ac:dyDescent="0.25">
      <c r="A22" s="8" t="s">
        <v>15</v>
      </c>
      <c r="B22" s="62" t="s">
        <v>66</v>
      </c>
      <c r="C22" s="10">
        <v>40231</v>
      </c>
      <c r="D22" s="66" t="s">
        <v>79</v>
      </c>
      <c r="E22" s="67" t="s">
        <v>74</v>
      </c>
      <c r="F22" s="25">
        <f>'M. CÁLCULO'!I36</f>
        <v>2.0639699999999999</v>
      </c>
      <c r="G22" s="19">
        <f t="shared" ref="G22:G26" si="9">ROUND(K22,2)</f>
        <v>854.08</v>
      </c>
      <c r="H22" s="23">
        <f t="shared" ref="H22:H26" si="10">SUM(G22*F22)</f>
        <v>1762.7954975999999</v>
      </c>
      <c r="I22" s="84">
        <f t="shared" ref="I22:I27" si="11">H22/$H$59</f>
        <v>6.5976017945615492E-3</v>
      </c>
      <c r="J22" s="104">
        <v>647.23</v>
      </c>
      <c r="K22" s="7">
        <f t="shared" si="2"/>
        <v>854.08470800000009</v>
      </c>
    </row>
    <row r="23" spans="1:11" ht="38.25" x14ac:dyDescent="0.25">
      <c r="A23" s="8" t="s">
        <v>27</v>
      </c>
      <c r="B23" s="62" t="s">
        <v>66</v>
      </c>
      <c r="C23" s="10">
        <v>40206</v>
      </c>
      <c r="D23" s="66" t="s">
        <v>80</v>
      </c>
      <c r="E23" s="67" t="s">
        <v>67</v>
      </c>
      <c r="F23" s="25">
        <f>'M. CÁLCULO'!I39</f>
        <v>111.68999999999998</v>
      </c>
      <c r="G23" s="19">
        <f t="shared" si="9"/>
        <v>101.58</v>
      </c>
      <c r="H23" s="23">
        <f t="shared" si="10"/>
        <v>11345.470199999998</v>
      </c>
      <c r="I23" s="84">
        <f t="shared" si="11"/>
        <v>4.2462608200199529E-2</v>
      </c>
      <c r="J23" s="104">
        <v>76.98</v>
      </c>
      <c r="K23" s="7">
        <f t="shared" si="2"/>
        <v>101.58280800000001</v>
      </c>
    </row>
    <row r="24" spans="1:11" ht="25.5" x14ac:dyDescent="0.25">
      <c r="A24" s="8" t="s">
        <v>26</v>
      </c>
      <c r="B24" s="62" t="s">
        <v>66</v>
      </c>
      <c r="C24" s="10">
        <v>40235</v>
      </c>
      <c r="D24" s="66" t="s">
        <v>119</v>
      </c>
      <c r="E24" s="67" t="s">
        <v>74</v>
      </c>
      <c r="F24" s="25">
        <f>'M. CÁLCULO'!I43</f>
        <v>11.19042</v>
      </c>
      <c r="G24" s="19">
        <f t="shared" si="9"/>
        <v>916.19</v>
      </c>
      <c r="H24" s="23">
        <f t="shared" si="10"/>
        <v>10252.5508998</v>
      </c>
      <c r="I24" s="84">
        <f t="shared" si="11"/>
        <v>3.8372147142108806E-2</v>
      </c>
      <c r="J24" s="104">
        <v>694.29</v>
      </c>
      <c r="K24" s="7">
        <f t="shared" si="2"/>
        <v>916.18508400000007</v>
      </c>
    </row>
    <row r="25" spans="1:11" ht="25.5" x14ac:dyDescent="0.25">
      <c r="A25" s="8" t="s">
        <v>25</v>
      </c>
      <c r="B25" s="62" t="s">
        <v>66</v>
      </c>
      <c r="C25" s="10">
        <v>40246</v>
      </c>
      <c r="D25" s="68" t="s">
        <v>81</v>
      </c>
      <c r="E25" s="69" t="s">
        <v>82</v>
      </c>
      <c r="F25" s="25">
        <f>'M. CÁLCULO'!I47</f>
        <v>197.42015999999998</v>
      </c>
      <c r="G25" s="19">
        <f t="shared" si="9"/>
        <v>17.89</v>
      </c>
      <c r="H25" s="71">
        <f t="shared" si="10"/>
        <v>3531.8466623999998</v>
      </c>
      <c r="I25" s="84">
        <f t="shared" si="11"/>
        <v>1.3218616628923286E-2</v>
      </c>
      <c r="J25" s="104">
        <v>13.56</v>
      </c>
      <c r="K25" s="7">
        <f t="shared" si="2"/>
        <v>17.893776000000003</v>
      </c>
    </row>
    <row r="26" spans="1:11" ht="25.5" x14ac:dyDescent="0.25">
      <c r="A26" s="8" t="s">
        <v>24</v>
      </c>
      <c r="B26" s="62" t="s">
        <v>66</v>
      </c>
      <c r="C26" s="10">
        <v>40243</v>
      </c>
      <c r="D26" s="68" t="s">
        <v>83</v>
      </c>
      <c r="E26" s="70" t="s">
        <v>82</v>
      </c>
      <c r="F26" s="25">
        <f>'M. CÁLCULO'!I50</f>
        <v>369.05639999999994</v>
      </c>
      <c r="G26" s="19">
        <f t="shared" si="9"/>
        <v>17.309999999999999</v>
      </c>
      <c r="H26" s="71">
        <f t="shared" si="10"/>
        <v>6388.3662839999988</v>
      </c>
      <c r="I26" s="84">
        <f t="shared" si="11"/>
        <v>2.3909691689715653E-2</v>
      </c>
      <c r="J26" s="104">
        <v>13.12</v>
      </c>
      <c r="K26" s="7">
        <f t="shared" si="2"/>
        <v>17.313151999999999</v>
      </c>
    </row>
    <row r="27" spans="1:11" x14ac:dyDescent="0.25">
      <c r="A27" s="11"/>
      <c r="B27" s="12"/>
      <c r="C27" s="12"/>
      <c r="D27" s="14"/>
      <c r="E27" s="182" t="s">
        <v>84</v>
      </c>
      <c r="F27" s="175"/>
      <c r="G27" s="175"/>
      <c r="H27" s="80">
        <f>SUM(H22:H26)</f>
        <v>33281.029543799996</v>
      </c>
      <c r="I27" s="81">
        <f t="shared" si="11"/>
        <v>0.12456066545550883</v>
      </c>
      <c r="J27" s="104"/>
    </row>
    <row r="28" spans="1:11" x14ac:dyDescent="0.25">
      <c r="A28" s="13">
        <v>5</v>
      </c>
      <c r="B28" s="59"/>
      <c r="C28" s="77"/>
      <c r="D28" s="28" t="s">
        <v>45</v>
      </c>
      <c r="E28" s="78"/>
      <c r="F28" s="78"/>
      <c r="G28" s="78"/>
      <c r="H28" s="78"/>
      <c r="I28" s="78"/>
      <c r="J28" s="133"/>
    </row>
    <row r="29" spans="1:11" ht="38.25" x14ac:dyDescent="0.25">
      <c r="A29" s="8" t="s">
        <v>28</v>
      </c>
      <c r="B29" s="62" t="s">
        <v>66</v>
      </c>
      <c r="C29" s="10">
        <v>40337</v>
      </c>
      <c r="D29" s="66" t="s">
        <v>85</v>
      </c>
      <c r="E29" s="67" t="s">
        <v>67</v>
      </c>
      <c r="F29" s="74">
        <f>'M. CÁLCULO'!I55</f>
        <v>167.10599999999999</v>
      </c>
      <c r="G29" s="75">
        <f t="shared" ref="G29:G32" si="12">ROUND(K29,2)</f>
        <v>143.76</v>
      </c>
      <c r="H29" s="76">
        <f t="shared" ref="H29:H32" si="13">SUM(G29*F29)</f>
        <v>24023.158559999996</v>
      </c>
      <c r="I29" s="86">
        <f>H29/$H$59</f>
        <v>8.9911299547950824E-2</v>
      </c>
      <c r="J29" s="7">
        <v>108.94</v>
      </c>
      <c r="K29" s="7">
        <f t="shared" si="2"/>
        <v>143.75722400000001</v>
      </c>
    </row>
    <row r="30" spans="1:11" ht="25.5" x14ac:dyDescent="0.25">
      <c r="A30" s="8" t="s">
        <v>29</v>
      </c>
      <c r="B30" s="62" t="s">
        <v>66</v>
      </c>
      <c r="C30" s="10">
        <v>40322</v>
      </c>
      <c r="D30" s="66" t="s">
        <v>119</v>
      </c>
      <c r="E30" s="67" t="s">
        <v>74</v>
      </c>
      <c r="F30" s="74">
        <f>'M. CÁLCULO'!I58</f>
        <v>11.697420000000001</v>
      </c>
      <c r="G30" s="75">
        <f t="shared" si="12"/>
        <v>1048.8399999999999</v>
      </c>
      <c r="H30" s="76">
        <f t="shared" si="13"/>
        <v>12268.721992799999</v>
      </c>
      <c r="I30" s="86">
        <f>H30/$H$59</f>
        <v>4.5918055921334813E-2</v>
      </c>
      <c r="J30" s="7">
        <v>794.82</v>
      </c>
      <c r="K30" s="7">
        <f t="shared" si="2"/>
        <v>1048.8444720000002</v>
      </c>
    </row>
    <row r="31" spans="1:11" ht="25.5" x14ac:dyDescent="0.25">
      <c r="A31" s="8" t="s">
        <v>30</v>
      </c>
      <c r="B31" s="62" t="s">
        <v>66</v>
      </c>
      <c r="C31" s="10">
        <v>40333</v>
      </c>
      <c r="D31" s="68" t="s">
        <v>81</v>
      </c>
      <c r="E31" s="69" t="s">
        <v>82</v>
      </c>
      <c r="F31" s="74">
        <f>'M. CÁLCULO'!I61</f>
        <v>157.26479999999998</v>
      </c>
      <c r="G31" s="75">
        <f t="shared" si="12"/>
        <v>17.89</v>
      </c>
      <c r="H31" s="76">
        <f t="shared" si="13"/>
        <v>2813.4672719999999</v>
      </c>
      <c r="I31" s="86">
        <f>H31/$H$59</f>
        <v>1.0529943347347579E-2</v>
      </c>
      <c r="J31" s="7">
        <v>13.56</v>
      </c>
      <c r="K31" s="7">
        <f t="shared" si="2"/>
        <v>17.893776000000003</v>
      </c>
    </row>
    <row r="32" spans="1:11" ht="25.5" x14ac:dyDescent="0.25">
      <c r="A32" s="8" t="s">
        <v>31</v>
      </c>
      <c r="B32" s="62" t="s">
        <v>66</v>
      </c>
      <c r="C32" s="10">
        <v>40328</v>
      </c>
      <c r="D32" s="68" t="s">
        <v>83</v>
      </c>
      <c r="E32" s="70" t="s">
        <v>82</v>
      </c>
      <c r="F32" s="74">
        <f>'M. CÁLCULO'!I64</f>
        <v>437.62840000000006</v>
      </c>
      <c r="G32" s="75">
        <f t="shared" si="12"/>
        <v>17.309999999999999</v>
      </c>
      <c r="H32" s="76">
        <f t="shared" si="13"/>
        <v>7575.3476040000005</v>
      </c>
      <c r="I32" s="86">
        <f>H32/$H$59</f>
        <v>2.8352197980209964E-2</v>
      </c>
      <c r="J32" s="7">
        <v>13.12</v>
      </c>
      <c r="K32" s="7">
        <f t="shared" si="2"/>
        <v>17.313151999999999</v>
      </c>
    </row>
    <row r="33" spans="1:12" x14ac:dyDescent="0.25">
      <c r="A33" s="11"/>
      <c r="B33" s="12"/>
      <c r="C33" s="12"/>
      <c r="D33" s="14"/>
      <c r="E33" s="182" t="s">
        <v>86</v>
      </c>
      <c r="F33" s="175"/>
      <c r="G33" s="175"/>
      <c r="H33" s="80">
        <f>SUM(H29:H32)</f>
        <v>46680.695428799998</v>
      </c>
      <c r="I33" s="81">
        <f>H33/$H$59</f>
        <v>0.1747114967968432</v>
      </c>
      <c r="L33" s="88"/>
    </row>
    <row r="34" spans="1:12" x14ac:dyDescent="0.25">
      <c r="A34" s="13">
        <v>6</v>
      </c>
      <c r="B34" s="173"/>
      <c r="C34" s="174"/>
      <c r="D34" s="170" t="s">
        <v>87</v>
      </c>
      <c r="E34" s="171"/>
      <c r="F34" s="171"/>
      <c r="G34" s="171"/>
      <c r="H34" s="171"/>
      <c r="I34" s="172"/>
      <c r="L34" s="88"/>
    </row>
    <row r="35" spans="1:12" ht="38.25" x14ac:dyDescent="0.25">
      <c r="A35" s="8" t="s">
        <v>32</v>
      </c>
      <c r="B35" s="62" t="s">
        <v>66</v>
      </c>
      <c r="C35" s="62">
        <v>50602</v>
      </c>
      <c r="D35" s="61" t="s">
        <v>129</v>
      </c>
      <c r="E35" s="62" t="s">
        <v>67</v>
      </c>
      <c r="F35" s="25">
        <f>'M. CÁLCULO'!I74</f>
        <v>290.82</v>
      </c>
      <c r="G35" s="19">
        <f t="shared" ref="G35" si="14">ROUND(K35,2)</f>
        <v>102.81</v>
      </c>
      <c r="H35" s="23">
        <f t="shared" ref="H35" si="15">SUM(G35*F35)</f>
        <v>29899.2042</v>
      </c>
      <c r="I35" s="85">
        <f>H35/$H$59</f>
        <v>0.11190353251664796</v>
      </c>
      <c r="J35" s="7">
        <v>77.91</v>
      </c>
      <c r="K35" s="7">
        <f t="shared" si="2"/>
        <v>102.81003600000001</v>
      </c>
      <c r="L35" s="88"/>
    </row>
    <row r="36" spans="1:12" ht="25.5" x14ac:dyDescent="0.25">
      <c r="A36" s="167" t="s">
        <v>204</v>
      </c>
      <c r="B36" s="62" t="s">
        <v>201</v>
      </c>
      <c r="C36" s="398" t="s">
        <v>205</v>
      </c>
      <c r="D36" s="61" t="s">
        <v>206</v>
      </c>
      <c r="E36" s="62" t="s">
        <v>67</v>
      </c>
      <c r="F36" s="25">
        <f>'M. CÁLCULO'!I75</f>
        <v>162</v>
      </c>
      <c r="G36" s="19">
        <f t="shared" ref="G36" si="16">ROUND(K36,2)</f>
        <v>69.989999999999995</v>
      </c>
      <c r="H36" s="23">
        <f t="shared" ref="H36" si="17">SUM(G36*F36)</f>
        <v>11338.38</v>
      </c>
      <c r="I36" s="85">
        <f>H36/$H$59</f>
        <v>4.2436071760602607E-2</v>
      </c>
      <c r="J36" s="7">
        <f>COMPOSIÇÕES!J63</f>
        <v>69.991584000000003</v>
      </c>
      <c r="K36" s="7">
        <f>J36*1</f>
        <v>69.991584000000003</v>
      </c>
      <c r="L36" s="88"/>
    </row>
    <row r="37" spans="1:12" x14ac:dyDescent="0.25">
      <c r="A37" s="11"/>
      <c r="B37" s="12"/>
      <c r="C37" s="12"/>
      <c r="D37" s="14"/>
      <c r="E37" s="175" t="s">
        <v>88</v>
      </c>
      <c r="F37" s="175"/>
      <c r="G37" s="175"/>
      <c r="H37" s="80">
        <f>SUM(H35:H36)</f>
        <v>41237.584199999998</v>
      </c>
      <c r="I37" s="81">
        <f>H37/$H$59</f>
        <v>0.15433960427725057</v>
      </c>
      <c r="L37" s="88"/>
    </row>
    <row r="38" spans="1:12" x14ac:dyDescent="0.25">
      <c r="A38" s="13">
        <v>7</v>
      </c>
      <c r="B38" s="130"/>
      <c r="C38" s="77"/>
      <c r="D38" s="28" t="s">
        <v>90</v>
      </c>
      <c r="E38" s="78"/>
      <c r="F38" s="78"/>
      <c r="G38" s="78"/>
      <c r="H38" s="78"/>
      <c r="I38" s="132"/>
      <c r="L38" s="88"/>
    </row>
    <row r="39" spans="1:12" x14ac:dyDescent="0.25">
      <c r="A39" s="8" t="s">
        <v>47</v>
      </c>
      <c r="B39" s="62" t="s">
        <v>66</v>
      </c>
      <c r="C39" s="10">
        <v>71104</v>
      </c>
      <c r="D39" s="66" t="s">
        <v>132</v>
      </c>
      <c r="E39" s="67" t="s">
        <v>67</v>
      </c>
      <c r="F39" s="74">
        <f>'M. CÁLCULO'!I78</f>
        <v>5.75</v>
      </c>
      <c r="G39" s="75">
        <f t="shared" ref="G39" si="18">ROUND(K39,2)</f>
        <v>801.14</v>
      </c>
      <c r="H39" s="76">
        <f t="shared" ref="H39" si="19">SUM(G39*F39)</f>
        <v>4606.5550000000003</v>
      </c>
      <c r="I39" s="86">
        <f>H39/$H$59</f>
        <v>1.7240919650705195E-2</v>
      </c>
      <c r="J39" s="7">
        <v>607.11</v>
      </c>
      <c r="K39" s="7">
        <f t="shared" si="2"/>
        <v>801.14235600000006</v>
      </c>
      <c r="L39" s="88"/>
    </row>
    <row r="40" spans="1:12" ht="38.25" x14ac:dyDescent="0.25">
      <c r="A40" s="156" t="s">
        <v>48</v>
      </c>
      <c r="B40" s="62" t="s">
        <v>66</v>
      </c>
      <c r="C40" s="10">
        <v>190417</v>
      </c>
      <c r="D40" s="66" t="s">
        <v>100</v>
      </c>
      <c r="E40" s="67" t="s">
        <v>67</v>
      </c>
      <c r="F40" s="74">
        <f>'M. CÁLCULO'!I79</f>
        <v>17.25</v>
      </c>
      <c r="G40" s="75">
        <f t="shared" ref="G40" si="20">ROUND(K40,2)</f>
        <v>30.31</v>
      </c>
      <c r="H40" s="76">
        <f t="shared" ref="H40" si="21">SUM(G40*F40)</f>
        <v>522.84749999999997</v>
      </c>
      <c r="I40" s="86">
        <f>H40/$H$59</f>
        <v>1.9568575078495933E-3</v>
      </c>
      <c r="J40" s="7">
        <v>22.97</v>
      </c>
      <c r="K40" s="7">
        <f t="shared" si="2"/>
        <v>30.311212000000001</v>
      </c>
      <c r="L40" s="88"/>
    </row>
    <row r="41" spans="1:12" x14ac:dyDescent="0.25">
      <c r="A41" s="11"/>
      <c r="B41" s="12"/>
      <c r="C41" s="12"/>
      <c r="D41" s="14"/>
      <c r="E41" s="182" t="s">
        <v>136</v>
      </c>
      <c r="F41" s="175"/>
      <c r="G41" s="175"/>
      <c r="H41" s="80">
        <f>SUM(H39:H40)</f>
        <v>5129.4025000000001</v>
      </c>
      <c r="I41" s="81">
        <f>H41/$H$59</f>
        <v>1.9197777158554787E-2</v>
      </c>
      <c r="L41" s="88"/>
    </row>
    <row r="42" spans="1:12" x14ac:dyDescent="0.25">
      <c r="A42" s="13">
        <v>8</v>
      </c>
      <c r="B42" s="130"/>
      <c r="C42" s="77"/>
      <c r="D42" s="28" t="s">
        <v>134</v>
      </c>
      <c r="E42" s="78"/>
      <c r="F42" s="78"/>
      <c r="G42" s="78"/>
      <c r="H42" s="78"/>
      <c r="I42" s="132"/>
      <c r="L42" s="88"/>
    </row>
    <row r="43" spans="1:12" ht="25.5" x14ac:dyDescent="0.25">
      <c r="A43" s="8" t="s">
        <v>49</v>
      </c>
      <c r="B43" s="62" t="s">
        <v>66</v>
      </c>
      <c r="C43" s="10">
        <v>120101</v>
      </c>
      <c r="D43" s="66" t="s">
        <v>99</v>
      </c>
      <c r="E43" s="67" t="s">
        <v>67</v>
      </c>
      <c r="F43" s="74">
        <f>'M. CÁLCULO'!I82</f>
        <v>1155.566</v>
      </c>
      <c r="G43" s="75">
        <f t="shared" ref="G43" si="22">ROUND(K43,2)</f>
        <v>33.78</v>
      </c>
      <c r="H43" s="76">
        <f t="shared" ref="H43" si="23">SUM(G43*F43)</f>
        <v>39035.019480000003</v>
      </c>
      <c r="I43" s="86">
        <f>H43/$H$59</f>
        <v>0.14609608143577837</v>
      </c>
      <c r="J43" s="7">
        <v>25.6</v>
      </c>
      <c r="K43" s="7">
        <f t="shared" si="2"/>
        <v>33.781760000000006</v>
      </c>
      <c r="L43" s="88"/>
    </row>
    <row r="44" spans="1:12" x14ac:dyDescent="0.25">
      <c r="A44" s="156" t="s">
        <v>92</v>
      </c>
      <c r="B44" s="62" t="s">
        <v>94</v>
      </c>
      <c r="C44" s="10">
        <v>8707</v>
      </c>
      <c r="D44" s="66" t="s">
        <v>154</v>
      </c>
      <c r="E44" s="67" t="s">
        <v>68</v>
      </c>
      <c r="F44" s="74">
        <f>'M. CÁLCULO'!I83</f>
        <v>161.21</v>
      </c>
      <c r="G44" s="75">
        <f t="shared" ref="G44" si="24">ROUND(K44,2)</f>
        <v>147.11000000000001</v>
      </c>
      <c r="H44" s="76">
        <f t="shared" ref="H44" si="25">SUM(G44*F44)</f>
        <v>23715.603100000004</v>
      </c>
      <c r="I44" s="86">
        <f>H44/$H$59</f>
        <v>8.8760213980971697E-2</v>
      </c>
      <c r="J44" s="7">
        <v>111.48</v>
      </c>
      <c r="K44" s="7">
        <f t="shared" si="2"/>
        <v>147.10900800000002</v>
      </c>
      <c r="L44" s="88"/>
    </row>
    <row r="45" spans="1:12" x14ac:dyDescent="0.25">
      <c r="A45" s="11"/>
      <c r="B45" s="12"/>
      <c r="C45" s="12"/>
      <c r="D45" s="14"/>
      <c r="E45" s="182" t="s">
        <v>93</v>
      </c>
      <c r="F45" s="175"/>
      <c r="G45" s="175"/>
      <c r="H45" s="80">
        <f>SUM(H43:H44)</f>
        <v>62750.62258000001</v>
      </c>
      <c r="I45" s="81">
        <f>H45/$H$59</f>
        <v>0.2348562954167501</v>
      </c>
      <c r="L45" s="88"/>
    </row>
    <row r="46" spans="1:12" x14ac:dyDescent="0.25">
      <c r="A46" s="13">
        <v>9</v>
      </c>
      <c r="B46" s="173"/>
      <c r="C46" s="174"/>
      <c r="D46" s="170" t="s">
        <v>101</v>
      </c>
      <c r="E46" s="171"/>
      <c r="F46" s="171"/>
      <c r="G46" s="171"/>
      <c r="H46" s="171"/>
      <c r="I46" s="172"/>
      <c r="L46" s="88"/>
    </row>
    <row r="47" spans="1:12" ht="51" x14ac:dyDescent="0.25">
      <c r="A47" s="118" t="s">
        <v>50</v>
      </c>
      <c r="B47" s="119" t="s">
        <v>66</v>
      </c>
      <c r="C47" s="119">
        <v>150122</v>
      </c>
      <c r="D47" s="82" t="s">
        <v>102</v>
      </c>
      <c r="E47" s="83" t="s">
        <v>53</v>
      </c>
      <c r="F47" s="120">
        <f>'M. CÁLCULO'!I86</f>
        <v>1</v>
      </c>
      <c r="G47" s="19">
        <f t="shared" ref="G47" si="26">ROUND(K47,2)</f>
        <v>1889.11</v>
      </c>
      <c r="H47" s="121">
        <f t="shared" ref="H47" si="27">SUM(G47*F47)</f>
        <v>1889.11</v>
      </c>
      <c r="I47" s="122">
        <f t="shared" ref="I47:I59" si="28">H47/$H$59</f>
        <v>7.0703581573092443E-3</v>
      </c>
      <c r="J47" s="7">
        <v>1431.58</v>
      </c>
      <c r="K47" s="7">
        <f t="shared" si="2"/>
        <v>1889.1129680000001</v>
      </c>
      <c r="L47" s="88"/>
    </row>
    <row r="48" spans="1:12" ht="25.5" x14ac:dyDescent="0.25">
      <c r="A48" s="118" t="s">
        <v>51</v>
      </c>
      <c r="B48" s="119" t="s">
        <v>66</v>
      </c>
      <c r="C48" s="119">
        <v>151702</v>
      </c>
      <c r="D48" s="82" t="s">
        <v>145</v>
      </c>
      <c r="E48" s="83" t="s">
        <v>53</v>
      </c>
      <c r="F48" s="120">
        <f>'M. CÁLCULO'!I87</f>
        <v>1</v>
      </c>
      <c r="G48" s="19">
        <f t="shared" ref="G48:G57" si="29">ROUND(K48,2)</f>
        <v>4251.37</v>
      </c>
      <c r="H48" s="121">
        <f t="shared" ref="H48:H57" si="30">SUM(G48*F48)</f>
        <v>4251.37</v>
      </c>
      <c r="I48" s="122">
        <f t="shared" si="28"/>
        <v>1.5911571353303833E-2</v>
      </c>
      <c r="J48" s="7">
        <v>3221.71</v>
      </c>
      <c r="K48" s="7">
        <f t="shared" si="2"/>
        <v>4251.3685160000005</v>
      </c>
      <c r="L48" s="88"/>
    </row>
    <row r="49" spans="1:12" ht="25.5" x14ac:dyDescent="0.25">
      <c r="A49" s="118" t="s">
        <v>52</v>
      </c>
      <c r="B49" s="119" t="s">
        <v>66</v>
      </c>
      <c r="C49" s="119">
        <v>150313</v>
      </c>
      <c r="D49" s="82" t="s">
        <v>146</v>
      </c>
      <c r="E49" s="83" t="s">
        <v>53</v>
      </c>
      <c r="F49" s="120">
        <f>'M. CÁLCULO'!I88</f>
        <v>1</v>
      </c>
      <c r="G49" s="19">
        <f t="shared" si="29"/>
        <v>174.41</v>
      </c>
      <c r="H49" s="121">
        <f t="shared" si="30"/>
        <v>174.41</v>
      </c>
      <c r="I49" s="122">
        <f t="shared" si="28"/>
        <v>6.5276302926579465E-4</v>
      </c>
      <c r="J49" s="7">
        <v>132.16999999999999</v>
      </c>
      <c r="K49" s="7">
        <f t="shared" si="2"/>
        <v>174.41153199999999</v>
      </c>
      <c r="L49" s="88"/>
    </row>
    <row r="50" spans="1:12" ht="38.25" x14ac:dyDescent="0.25">
      <c r="A50" s="118" t="s">
        <v>137</v>
      </c>
      <c r="B50" s="119" t="s">
        <v>66</v>
      </c>
      <c r="C50" s="119">
        <v>150614</v>
      </c>
      <c r="D50" s="82" t="s">
        <v>103</v>
      </c>
      <c r="E50" s="83" t="s">
        <v>53</v>
      </c>
      <c r="F50" s="120">
        <f>'M. CÁLCULO'!I89</f>
        <v>8</v>
      </c>
      <c r="G50" s="19">
        <f t="shared" si="29"/>
        <v>183.91</v>
      </c>
      <c r="H50" s="121">
        <f t="shared" si="30"/>
        <v>1471.28</v>
      </c>
      <c r="I50" s="122">
        <f t="shared" si="28"/>
        <v>5.5065488773475054E-3</v>
      </c>
      <c r="J50" s="7">
        <v>139.37</v>
      </c>
      <c r="K50" s="7">
        <f t="shared" si="2"/>
        <v>183.91265200000001</v>
      </c>
      <c r="L50" s="88"/>
    </row>
    <row r="51" spans="1:12" x14ac:dyDescent="0.25">
      <c r="A51" s="118" t="s">
        <v>138</v>
      </c>
      <c r="B51" s="119" t="s">
        <v>66</v>
      </c>
      <c r="C51" s="119">
        <v>151137</v>
      </c>
      <c r="D51" s="82" t="s">
        <v>104</v>
      </c>
      <c r="E51" s="83" t="s">
        <v>68</v>
      </c>
      <c r="F51" s="120">
        <f>'M. CÁLCULO'!I90</f>
        <v>275.10000000000002</v>
      </c>
      <c r="G51" s="19">
        <f t="shared" si="29"/>
        <v>31.88</v>
      </c>
      <c r="H51" s="121">
        <f t="shared" si="30"/>
        <v>8770.1880000000001</v>
      </c>
      <c r="I51" s="122">
        <f t="shared" si="28"/>
        <v>3.282411837687358E-2</v>
      </c>
      <c r="J51" s="7">
        <v>24.16</v>
      </c>
      <c r="K51" s="7">
        <f t="shared" si="2"/>
        <v>31.881536000000004</v>
      </c>
      <c r="L51" s="88"/>
    </row>
    <row r="52" spans="1:12" ht="25.5" x14ac:dyDescent="0.25">
      <c r="A52" s="118" t="s">
        <v>139</v>
      </c>
      <c r="B52" s="119" t="s">
        <v>66</v>
      </c>
      <c r="C52" s="119">
        <v>151306</v>
      </c>
      <c r="D52" s="82" t="s">
        <v>105</v>
      </c>
      <c r="E52" s="83" t="s">
        <v>53</v>
      </c>
      <c r="F52" s="120">
        <f>'M. CÁLCULO'!I91</f>
        <v>2</v>
      </c>
      <c r="G52" s="19">
        <f t="shared" si="29"/>
        <v>73.239999999999995</v>
      </c>
      <c r="H52" s="121">
        <f t="shared" si="30"/>
        <v>146.47999999999999</v>
      </c>
      <c r="I52" s="122">
        <f t="shared" si="28"/>
        <v>5.4822962288202277E-4</v>
      </c>
      <c r="J52" s="7">
        <v>55.5</v>
      </c>
      <c r="K52" s="7">
        <f t="shared" si="2"/>
        <v>73.237800000000007</v>
      </c>
      <c r="L52" s="88"/>
    </row>
    <row r="53" spans="1:12" ht="25.5" x14ac:dyDescent="0.25">
      <c r="A53" s="118" t="s">
        <v>140</v>
      </c>
      <c r="B53" s="119" t="s">
        <v>66</v>
      </c>
      <c r="C53" s="119">
        <v>151307</v>
      </c>
      <c r="D53" s="82" t="s">
        <v>148</v>
      </c>
      <c r="E53" s="83" t="s">
        <v>53</v>
      </c>
      <c r="F53" s="120">
        <f>'M. CÁLCULO'!I92</f>
        <v>1</v>
      </c>
      <c r="G53" s="19">
        <f t="shared" si="29"/>
        <v>73.239999999999995</v>
      </c>
      <c r="H53" s="121">
        <f t="shared" si="30"/>
        <v>73.239999999999995</v>
      </c>
      <c r="I53" s="122">
        <f t="shared" si="28"/>
        <v>2.7411481144101139E-4</v>
      </c>
      <c r="J53" s="7">
        <v>55.5</v>
      </c>
      <c r="K53" s="7">
        <f t="shared" si="2"/>
        <v>73.237800000000007</v>
      </c>
      <c r="L53" s="88"/>
    </row>
    <row r="54" spans="1:12" ht="25.5" x14ac:dyDescent="0.25">
      <c r="A54" s="118" t="s">
        <v>141</v>
      </c>
      <c r="B54" s="119" t="s">
        <v>66</v>
      </c>
      <c r="C54" s="119">
        <v>151404</v>
      </c>
      <c r="D54" s="82" t="s">
        <v>149</v>
      </c>
      <c r="E54" s="83" t="s">
        <v>68</v>
      </c>
      <c r="F54" s="120">
        <f>'M. CÁLCULO'!I93</f>
        <v>531</v>
      </c>
      <c r="G54" s="19">
        <f t="shared" si="29"/>
        <v>15.9</v>
      </c>
      <c r="H54" s="121">
        <f t="shared" si="30"/>
        <v>8442.9</v>
      </c>
      <c r="I54" s="122">
        <f t="shared" si="28"/>
        <v>3.1599179976997752E-2</v>
      </c>
      <c r="J54" s="7">
        <v>12.05</v>
      </c>
      <c r="K54" s="7">
        <f t="shared" si="2"/>
        <v>15.901180000000002</v>
      </c>
      <c r="L54" s="88"/>
    </row>
    <row r="55" spans="1:12" x14ac:dyDescent="0.25">
      <c r="A55" s="118" t="s">
        <v>142</v>
      </c>
      <c r="B55" s="119" t="s">
        <v>94</v>
      </c>
      <c r="C55" s="119">
        <v>8370</v>
      </c>
      <c r="D55" s="82" t="s">
        <v>150</v>
      </c>
      <c r="E55" s="83" t="s">
        <v>53</v>
      </c>
      <c r="F55" s="120">
        <f>'M. CÁLCULO'!I94</f>
        <v>8</v>
      </c>
      <c r="G55" s="19">
        <f t="shared" si="29"/>
        <v>2077.42</v>
      </c>
      <c r="H55" s="121">
        <f t="shared" si="30"/>
        <v>16619.36</v>
      </c>
      <c r="I55" s="122">
        <f t="shared" si="28"/>
        <v>6.2201156917944943E-2</v>
      </c>
      <c r="J55" s="7">
        <v>1574.28</v>
      </c>
      <c r="K55" s="7">
        <f t="shared" si="2"/>
        <v>2077.4198880000004</v>
      </c>
      <c r="L55" s="88"/>
    </row>
    <row r="56" spans="1:12" ht="38.25" x14ac:dyDescent="0.25">
      <c r="A56" s="118" t="s">
        <v>143</v>
      </c>
      <c r="B56" s="119" t="s">
        <v>40</v>
      </c>
      <c r="C56" s="119">
        <v>101636</v>
      </c>
      <c r="D56" s="82" t="s">
        <v>151</v>
      </c>
      <c r="E56" s="83" t="s">
        <v>53</v>
      </c>
      <c r="F56" s="120">
        <f>'M. CÁLCULO'!I95</f>
        <v>8</v>
      </c>
      <c r="G56" s="19">
        <f t="shared" si="29"/>
        <v>218.18</v>
      </c>
      <c r="H56" s="121">
        <f t="shared" si="30"/>
        <v>1745.44</v>
      </c>
      <c r="I56" s="122">
        <f t="shared" si="28"/>
        <v>6.5326455008410571E-3</v>
      </c>
      <c r="J56" s="7">
        <v>165.34</v>
      </c>
      <c r="K56" s="7">
        <f t="shared" si="2"/>
        <v>218.18266400000002</v>
      </c>
      <c r="L56" s="88"/>
    </row>
    <row r="57" spans="1:12" ht="25.5" x14ac:dyDescent="0.25">
      <c r="A57" s="118" t="s">
        <v>144</v>
      </c>
      <c r="B57" s="119" t="s">
        <v>40</v>
      </c>
      <c r="C57" s="119">
        <v>101659</v>
      </c>
      <c r="D57" s="82" t="s">
        <v>152</v>
      </c>
      <c r="E57" s="83" t="s">
        <v>53</v>
      </c>
      <c r="F57" s="120">
        <f>'M. CÁLCULO'!I96</f>
        <v>8</v>
      </c>
      <c r="G57" s="19">
        <f t="shared" si="29"/>
        <v>1139.95</v>
      </c>
      <c r="H57" s="121">
        <f t="shared" si="30"/>
        <v>9119.6</v>
      </c>
      <c r="I57" s="122">
        <f t="shared" si="28"/>
        <v>3.4131860109468157E-2</v>
      </c>
      <c r="J57" s="7">
        <v>863.86</v>
      </c>
      <c r="K57" s="7">
        <f t="shared" si="2"/>
        <v>1139.949656</v>
      </c>
      <c r="L57" s="88"/>
    </row>
    <row r="58" spans="1:12" x14ac:dyDescent="0.25">
      <c r="A58" s="11"/>
      <c r="B58" s="12"/>
      <c r="C58" s="12"/>
      <c r="D58" s="14"/>
      <c r="E58" s="175" t="s">
        <v>147</v>
      </c>
      <c r="F58" s="175"/>
      <c r="G58" s="175"/>
      <c r="H58" s="80">
        <f>SUM(H47:H57)</f>
        <v>52703.378000000004</v>
      </c>
      <c r="I58" s="81">
        <f t="shared" si="28"/>
        <v>0.19725254673367493</v>
      </c>
      <c r="L58" s="88"/>
    </row>
    <row r="59" spans="1:12" ht="16.5" thickBot="1" x14ac:dyDescent="0.3">
      <c r="A59" s="38"/>
      <c r="B59" s="39"/>
      <c r="C59" s="39"/>
      <c r="D59" s="39"/>
      <c r="E59" s="40" t="s">
        <v>12</v>
      </c>
      <c r="F59" s="40"/>
      <c r="G59" s="40"/>
      <c r="H59" s="24">
        <f>H10+H15+H20+H27+H33+H37+H41+H45+H58</f>
        <v>267187.31328300002</v>
      </c>
      <c r="I59" s="27">
        <f t="shared" si="28"/>
        <v>1</v>
      </c>
      <c r="L59" s="88"/>
    </row>
    <row r="60" spans="1:12" x14ac:dyDescent="0.25">
      <c r="A60" s="15"/>
      <c r="B60" s="16"/>
      <c r="C60" s="17"/>
      <c r="D60" s="16"/>
      <c r="E60" s="16"/>
      <c r="F60" s="18"/>
      <c r="G60" s="18"/>
      <c r="H60" s="16"/>
    </row>
    <row r="61" spans="1:12" x14ac:dyDescent="0.25">
      <c r="A61" s="37"/>
      <c r="B61" s="37"/>
      <c r="C61" s="37"/>
      <c r="D61" s="37"/>
      <c r="E61" s="37"/>
      <c r="F61" s="37"/>
      <c r="G61" s="37"/>
      <c r="H61" s="37"/>
      <c r="I61" s="37"/>
    </row>
    <row r="62" spans="1:12" x14ac:dyDescent="0.25">
      <c r="A62" s="168" t="s">
        <v>54</v>
      </c>
      <c r="B62" s="168"/>
      <c r="C62" s="168"/>
      <c r="D62" s="168"/>
      <c r="E62" s="168"/>
      <c r="F62" s="168"/>
      <c r="G62" s="168"/>
      <c r="H62" s="168"/>
      <c r="I62" s="168"/>
    </row>
    <row r="63" spans="1:12" x14ac:dyDescent="0.25">
      <c r="A63" s="169" t="s">
        <v>55</v>
      </c>
      <c r="B63" s="169"/>
      <c r="C63" s="169"/>
      <c r="D63" s="169"/>
      <c r="E63" s="169"/>
      <c r="F63" s="169"/>
      <c r="G63" s="169"/>
      <c r="H63" s="169"/>
      <c r="I63" s="169"/>
    </row>
  </sheetData>
  <mergeCells count="26">
    <mergeCell ref="E45:G45"/>
    <mergeCell ref="E41:G41"/>
    <mergeCell ref="E37:G37"/>
    <mergeCell ref="D34:I34"/>
    <mergeCell ref="B34:C34"/>
    <mergeCell ref="E33:G33"/>
    <mergeCell ref="A5:G5"/>
    <mergeCell ref="I3:I5"/>
    <mergeCell ref="H4:H5"/>
    <mergeCell ref="E20:G20"/>
    <mergeCell ref="E27:G27"/>
    <mergeCell ref="A1:I1"/>
    <mergeCell ref="A2:I2"/>
    <mergeCell ref="E10:G10"/>
    <mergeCell ref="E15:G15"/>
    <mergeCell ref="A3:G3"/>
    <mergeCell ref="A4:G4"/>
    <mergeCell ref="D7:I7"/>
    <mergeCell ref="D11:I11"/>
    <mergeCell ref="B11:C11"/>
    <mergeCell ref="B7:C7"/>
    <mergeCell ref="A62:I62"/>
    <mergeCell ref="A63:I63"/>
    <mergeCell ref="D46:I46"/>
    <mergeCell ref="B46:C46"/>
    <mergeCell ref="E58:G58"/>
  </mergeCells>
  <phoneticPr fontId="20" type="noConversion"/>
  <conditionalFormatting sqref="B47:B57">
    <cfRule type="cellIs" dxfId="0" priority="31" stopIfTrue="1" operator="equal">
      <formula>"Iopes 11/17"</formula>
    </cfRule>
  </conditionalFormatting>
  <pageMargins left="0.7" right="0.7" top="0.75" bottom="0.75" header="0.3" footer="0.3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showGridLines="0" topLeftCell="A91" zoomScaleNormal="100" workbookViewId="0">
      <selection activeCell="I75" sqref="I75"/>
    </sheetView>
  </sheetViews>
  <sheetFormatPr defaultRowHeight="15" x14ac:dyDescent="0.25"/>
  <cols>
    <col min="1" max="1" width="13" style="6" customWidth="1"/>
    <col min="2" max="2" width="56.42578125" customWidth="1"/>
    <col min="3" max="3" width="4.85546875" bestFit="1" customWidth="1"/>
    <col min="4" max="4" width="7" bestFit="1" customWidth="1"/>
    <col min="5" max="5" width="11.5703125" bestFit="1" customWidth="1"/>
    <col min="6" max="6" width="11.7109375" bestFit="1" customWidth="1"/>
    <col min="7" max="7" width="10.28515625" bestFit="1" customWidth="1"/>
    <col min="8" max="8" width="34.5703125" customWidth="1"/>
    <col min="9" max="9" width="9.5703125" customWidth="1"/>
  </cols>
  <sheetData>
    <row r="1" spans="1:12" ht="27" customHeight="1" x14ac:dyDescent="0.25">
      <c r="A1" s="176" t="s">
        <v>4</v>
      </c>
      <c r="B1" s="177"/>
      <c r="C1" s="177"/>
      <c r="D1" s="177"/>
      <c r="E1" s="177"/>
      <c r="F1" s="177"/>
      <c r="G1" s="177"/>
      <c r="H1" s="177"/>
      <c r="I1" s="178"/>
      <c r="J1" s="33"/>
      <c r="K1" s="33"/>
      <c r="L1" s="3"/>
    </row>
    <row r="2" spans="1:12" ht="21.75" customHeight="1" x14ac:dyDescent="0.25">
      <c r="A2" s="179" t="s">
        <v>11</v>
      </c>
      <c r="B2" s="180"/>
      <c r="C2" s="180"/>
      <c r="D2" s="180"/>
      <c r="E2" s="180"/>
      <c r="F2" s="180"/>
      <c r="G2" s="180"/>
      <c r="H2" s="180"/>
      <c r="I2" s="181"/>
      <c r="J2" s="34"/>
      <c r="K2" s="34"/>
      <c r="L2" s="3"/>
    </row>
    <row r="3" spans="1:12" ht="15" customHeight="1" x14ac:dyDescent="0.25">
      <c r="A3" s="224" t="s">
        <v>106</v>
      </c>
      <c r="B3" s="225"/>
      <c r="C3" s="225"/>
      <c r="D3" s="225"/>
      <c r="E3" s="225"/>
      <c r="F3" s="225"/>
      <c r="G3" s="225"/>
      <c r="H3" s="225"/>
      <c r="I3" s="226"/>
      <c r="J3" s="35"/>
      <c r="K3" s="35"/>
      <c r="L3" s="3"/>
    </row>
    <row r="4" spans="1:12" ht="16.5" customHeight="1" x14ac:dyDescent="0.25">
      <c r="A4" s="221" t="s">
        <v>64</v>
      </c>
      <c r="B4" s="222"/>
      <c r="C4" s="222"/>
      <c r="D4" s="222"/>
      <c r="E4" s="222"/>
      <c r="F4" s="222"/>
      <c r="G4" s="222"/>
      <c r="H4" s="222"/>
      <c r="I4" s="223"/>
      <c r="J4" s="36"/>
      <c r="K4" s="36"/>
      <c r="L4" s="3"/>
    </row>
    <row r="5" spans="1:12" x14ac:dyDescent="0.25">
      <c r="A5" s="65">
        <v>1</v>
      </c>
      <c r="B5" s="28" t="s">
        <v>41</v>
      </c>
      <c r="C5" s="29"/>
      <c r="D5" s="131" t="s">
        <v>57</v>
      </c>
      <c r="E5" s="131" t="s">
        <v>58</v>
      </c>
      <c r="F5" s="131" t="s">
        <v>59</v>
      </c>
      <c r="G5" s="131" t="s">
        <v>60</v>
      </c>
      <c r="H5" s="30"/>
      <c r="I5" s="32" t="s">
        <v>3</v>
      </c>
      <c r="J5" s="3"/>
      <c r="K5" s="3"/>
      <c r="L5" s="3"/>
    </row>
    <row r="6" spans="1:12" x14ac:dyDescent="0.25">
      <c r="A6" s="8" t="s">
        <v>7</v>
      </c>
      <c r="B6" s="42" t="s">
        <v>65</v>
      </c>
      <c r="C6" s="79" t="s">
        <v>67</v>
      </c>
      <c r="D6" s="112">
        <v>2</v>
      </c>
      <c r="E6" s="112">
        <v>4</v>
      </c>
      <c r="F6" s="112"/>
      <c r="G6" s="112">
        <v>1</v>
      </c>
      <c r="H6" s="111" t="s">
        <v>42</v>
      </c>
      <c r="I6" s="31">
        <f>D6*E6*G6</f>
        <v>8</v>
      </c>
      <c r="J6" s="125"/>
      <c r="K6" s="3"/>
      <c r="L6" s="3"/>
    </row>
    <row r="7" spans="1:12" ht="51" x14ac:dyDescent="0.25">
      <c r="A7" s="147" t="s">
        <v>16</v>
      </c>
      <c r="B7" s="42" t="s">
        <v>69</v>
      </c>
      <c r="C7" s="79" t="s">
        <v>67</v>
      </c>
      <c r="D7" s="112">
        <v>3</v>
      </c>
      <c r="E7" s="112">
        <v>3.6333299999999999</v>
      </c>
      <c r="F7" s="112"/>
      <c r="G7" s="112">
        <v>1</v>
      </c>
      <c r="H7" s="111" t="s">
        <v>96</v>
      </c>
      <c r="I7" s="31">
        <f>D7*E7*G7</f>
        <v>10.899989999999999</v>
      </c>
      <c r="J7" s="88"/>
      <c r="L7" s="107"/>
    </row>
    <row r="8" spans="1:12" x14ac:dyDescent="0.25">
      <c r="A8" s="227"/>
      <c r="B8" s="216"/>
      <c r="C8" s="216"/>
      <c r="D8" s="216"/>
      <c r="E8" s="216"/>
      <c r="F8" s="216"/>
      <c r="G8" s="216"/>
      <c r="H8" s="216"/>
      <c r="I8" s="228"/>
      <c r="J8" s="88"/>
      <c r="L8" s="3"/>
    </row>
    <row r="9" spans="1:12" x14ac:dyDescent="0.25">
      <c r="A9" s="65">
        <v>2</v>
      </c>
      <c r="B9" s="28" t="s">
        <v>72</v>
      </c>
      <c r="C9" s="29"/>
      <c r="D9" s="131" t="s">
        <v>57</v>
      </c>
      <c r="E9" s="131" t="s">
        <v>58</v>
      </c>
      <c r="F9" s="131" t="s">
        <v>59</v>
      </c>
      <c r="G9" s="131" t="s">
        <v>60</v>
      </c>
      <c r="H9" s="30"/>
      <c r="I9" s="32" t="s">
        <v>3</v>
      </c>
      <c r="J9" s="88"/>
      <c r="L9" s="3"/>
    </row>
    <row r="10" spans="1:12" x14ac:dyDescent="0.25">
      <c r="A10" s="206" t="s">
        <v>8</v>
      </c>
      <c r="B10" s="200" t="s">
        <v>71</v>
      </c>
      <c r="C10" s="203" t="s">
        <v>67</v>
      </c>
      <c r="D10" s="112"/>
      <c r="E10" s="112">
        <v>90</v>
      </c>
      <c r="F10" s="112"/>
      <c r="G10" s="112">
        <v>1</v>
      </c>
      <c r="H10" s="63"/>
      <c r="I10" s="31">
        <f>E10*G10</f>
        <v>90</v>
      </c>
      <c r="J10" s="88"/>
    </row>
    <row r="11" spans="1:12" x14ac:dyDescent="0.25">
      <c r="A11" s="207"/>
      <c r="B11" s="201"/>
      <c r="C11" s="204"/>
      <c r="D11" s="112"/>
      <c r="E11" s="112">
        <v>23.49</v>
      </c>
      <c r="F11" s="112"/>
      <c r="G11" s="112">
        <v>1</v>
      </c>
      <c r="H11" s="63"/>
      <c r="I11" s="146">
        <f t="shared" ref="I11:I15" si="0">E11*G11</f>
        <v>23.49</v>
      </c>
      <c r="J11" s="88"/>
    </row>
    <row r="12" spans="1:12" x14ac:dyDescent="0.25">
      <c r="A12" s="207"/>
      <c r="B12" s="201"/>
      <c r="C12" s="204"/>
      <c r="D12" s="112"/>
      <c r="E12" s="112">
        <v>32.01</v>
      </c>
      <c r="F12" s="112"/>
      <c r="G12" s="112">
        <v>1</v>
      </c>
      <c r="H12" s="63"/>
      <c r="I12" s="146">
        <f t="shared" si="0"/>
        <v>32.01</v>
      </c>
      <c r="J12" s="88"/>
    </row>
    <row r="13" spans="1:12" x14ac:dyDescent="0.25">
      <c r="A13" s="207"/>
      <c r="B13" s="201"/>
      <c r="C13" s="204"/>
      <c r="D13" s="112"/>
      <c r="E13" s="112">
        <v>50.38</v>
      </c>
      <c r="F13" s="112"/>
      <c r="G13" s="112">
        <v>1</v>
      </c>
      <c r="H13" s="63"/>
      <c r="I13" s="146">
        <f t="shared" si="0"/>
        <v>50.38</v>
      </c>
      <c r="J13" s="88"/>
    </row>
    <row r="14" spans="1:12" x14ac:dyDescent="0.25">
      <c r="A14" s="207"/>
      <c r="B14" s="201"/>
      <c r="C14" s="204"/>
      <c r="D14" s="112"/>
      <c r="E14" s="112">
        <v>22.88</v>
      </c>
      <c r="F14" s="112"/>
      <c r="G14" s="112">
        <v>1</v>
      </c>
      <c r="H14" s="63"/>
      <c r="I14" s="146">
        <f t="shared" si="0"/>
        <v>22.88</v>
      </c>
      <c r="J14" s="88"/>
    </row>
    <row r="15" spans="1:12" x14ac:dyDescent="0.25">
      <c r="A15" s="207"/>
      <c r="B15" s="201"/>
      <c r="C15" s="204"/>
      <c r="D15" s="112"/>
      <c r="E15" s="112">
        <v>34.950000000000003</v>
      </c>
      <c r="F15" s="112"/>
      <c r="G15" s="112">
        <v>1</v>
      </c>
      <c r="H15" s="63"/>
      <c r="I15" s="146">
        <f t="shared" si="0"/>
        <v>34.950000000000003</v>
      </c>
      <c r="J15" s="88"/>
    </row>
    <row r="16" spans="1:12" x14ac:dyDescent="0.25">
      <c r="A16" s="208"/>
      <c r="B16" s="202"/>
      <c r="C16" s="205"/>
      <c r="D16" s="197" t="s">
        <v>3</v>
      </c>
      <c r="E16" s="198"/>
      <c r="F16" s="198"/>
      <c r="G16" s="198"/>
      <c r="H16" s="199"/>
      <c r="I16" s="144">
        <f>SUM(I10:I15)</f>
        <v>253.70999999999998</v>
      </c>
      <c r="J16" s="88"/>
    </row>
    <row r="17" spans="1:15" ht="25.5" customHeight="1" x14ac:dyDescent="0.25">
      <c r="A17" s="206" t="s">
        <v>110</v>
      </c>
      <c r="B17" s="200" t="s">
        <v>203</v>
      </c>
      <c r="C17" s="203" t="s">
        <v>74</v>
      </c>
      <c r="D17" s="112"/>
      <c r="E17" s="112">
        <v>50.49</v>
      </c>
      <c r="F17" s="112">
        <v>2</v>
      </c>
      <c r="G17" s="112">
        <v>1</v>
      </c>
      <c r="H17" s="63"/>
      <c r="I17" s="146">
        <f>E17*F17*G17</f>
        <v>100.98</v>
      </c>
      <c r="J17" s="88"/>
    </row>
    <row r="18" spans="1:15" x14ac:dyDescent="0.25">
      <c r="A18" s="207"/>
      <c r="B18" s="201"/>
      <c r="C18" s="204"/>
      <c r="D18" s="112"/>
      <c r="E18" s="112">
        <v>38.770000000000003</v>
      </c>
      <c r="F18" s="112">
        <v>2</v>
      </c>
      <c r="G18" s="112">
        <v>1</v>
      </c>
      <c r="H18" s="63"/>
      <c r="I18" s="155">
        <f t="shared" ref="I18:I20" si="1">E18*F18*G18</f>
        <v>77.540000000000006</v>
      </c>
      <c r="J18" s="88"/>
    </row>
    <row r="19" spans="1:15" x14ac:dyDescent="0.25">
      <c r="A19" s="207"/>
      <c r="B19" s="201"/>
      <c r="C19" s="204"/>
      <c r="D19" s="112"/>
      <c r="E19" s="112">
        <v>50.38</v>
      </c>
      <c r="F19" s="112">
        <v>2</v>
      </c>
      <c r="G19" s="112">
        <v>1</v>
      </c>
      <c r="H19" s="63"/>
      <c r="I19" s="155">
        <f t="shared" si="1"/>
        <v>100.76</v>
      </c>
      <c r="J19" s="88"/>
    </row>
    <row r="20" spans="1:15" x14ac:dyDescent="0.25">
      <c r="A20" s="207"/>
      <c r="B20" s="201"/>
      <c r="C20" s="204"/>
      <c r="D20" s="112"/>
      <c r="E20" s="112">
        <v>36.630000000000003</v>
      </c>
      <c r="F20" s="112">
        <v>2</v>
      </c>
      <c r="G20" s="112">
        <v>1</v>
      </c>
      <c r="H20" s="63"/>
      <c r="I20" s="155">
        <f t="shared" si="1"/>
        <v>73.260000000000005</v>
      </c>
      <c r="J20" s="88"/>
    </row>
    <row r="21" spans="1:15" x14ac:dyDescent="0.25">
      <c r="A21" s="207"/>
      <c r="B21" s="202"/>
      <c r="C21" s="205"/>
      <c r="D21" s="197" t="s">
        <v>3</v>
      </c>
      <c r="E21" s="198"/>
      <c r="F21" s="198"/>
      <c r="G21" s="198"/>
      <c r="H21" s="199"/>
      <c r="I21" s="144">
        <f>SUM(I17:I20)</f>
        <v>352.54</v>
      </c>
      <c r="J21" s="88"/>
    </row>
    <row r="22" spans="1:15" ht="51" x14ac:dyDescent="0.25">
      <c r="A22" s="148" t="s">
        <v>111</v>
      </c>
      <c r="B22" s="42" t="s">
        <v>113</v>
      </c>
      <c r="C22" s="158"/>
      <c r="D22" s="112"/>
      <c r="E22" s="112"/>
      <c r="F22" s="112">
        <f>I21*0.1*0.5</f>
        <v>17.627000000000002</v>
      </c>
      <c r="G22" s="112">
        <v>1.4</v>
      </c>
      <c r="H22" s="63" t="s">
        <v>114</v>
      </c>
      <c r="I22" s="146">
        <f>F22*G22</f>
        <v>24.677800000000001</v>
      </c>
      <c r="J22" s="88"/>
    </row>
    <row r="23" spans="1:15" x14ac:dyDescent="0.25">
      <c r="A23" s="227"/>
      <c r="B23" s="216"/>
      <c r="C23" s="216"/>
      <c r="D23" s="216"/>
      <c r="E23" s="216"/>
      <c r="F23" s="216"/>
      <c r="G23" s="216"/>
      <c r="H23" s="216"/>
      <c r="I23" s="228"/>
      <c r="J23" s="88"/>
      <c r="M23" s="3"/>
      <c r="N23" s="3"/>
      <c r="O23" s="3"/>
    </row>
    <row r="24" spans="1:15" x14ac:dyDescent="0.25">
      <c r="A24" s="13">
        <v>3</v>
      </c>
      <c r="B24" s="28" t="s">
        <v>43</v>
      </c>
      <c r="C24" s="29"/>
      <c r="D24" s="131" t="s">
        <v>57</v>
      </c>
      <c r="E24" s="131" t="s">
        <v>58</v>
      </c>
      <c r="F24" s="131" t="s">
        <v>59</v>
      </c>
      <c r="G24" s="131" t="s">
        <v>60</v>
      </c>
      <c r="H24" s="30"/>
      <c r="I24" s="32" t="s">
        <v>3</v>
      </c>
      <c r="J24" s="88"/>
      <c r="M24" s="3"/>
      <c r="N24" s="3"/>
      <c r="O24" s="3"/>
    </row>
    <row r="25" spans="1:15" ht="25.5" customHeight="1" x14ac:dyDescent="0.25">
      <c r="A25" s="206" t="s">
        <v>9</v>
      </c>
      <c r="B25" s="235" t="s">
        <v>73</v>
      </c>
      <c r="C25" s="232" t="s">
        <v>74</v>
      </c>
      <c r="D25" s="113">
        <v>0.6</v>
      </c>
      <c r="E25" s="113">
        <v>0.6</v>
      </c>
      <c r="F25" s="113">
        <v>0.85</v>
      </c>
      <c r="G25" s="113">
        <v>51</v>
      </c>
      <c r="H25" s="64"/>
      <c r="I25" s="31">
        <f>D25*E25*F25*G25</f>
        <v>15.606</v>
      </c>
      <c r="J25" s="88"/>
      <c r="M25" s="3"/>
      <c r="N25" s="3"/>
      <c r="O25" s="3"/>
    </row>
    <row r="26" spans="1:15" x14ac:dyDescent="0.25">
      <c r="A26" s="207"/>
      <c r="B26" s="236"/>
      <c r="C26" s="233"/>
      <c r="D26" s="113">
        <v>0.3</v>
      </c>
      <c r="E26" s="113">
        <f>I16-90</f>
        <v>163.70999999999998</v>
      </c>
      <c r="F26" s="113">
        <v>0.3</v>
      </c>
      <c r="G26" s="113">
        <v>1</v>
      </c>
      <c r="H26" s="64"/>
      <c r="I26" s="138">
        <f t="shared" ref="I26" si="2">D26*E26*F26*G26</f>
        <v>14.733899999999997</v>
      </c>
      <c r="J26" s="88"/>
      <c r="M26" s="3"/>
      <c r="N26" s="3"/>
      <c r="O26" s="3"/>
    </row>
    <row r="27" spans="1:15" x14ac:dyDescent="0.25">
      <c r="A27" s="208"/>
      <c r="B27" s="237"/>
      <c r="C27" s="234"/>
      <c r="D27" s="197" t="s">
        <v>3</v>
      </c>
      <c r="E27" s="198"/>
      <c r="F27" s="198"/>
      <c r="G27" s="198"/>
      <c r="H27" s="199"/>
      <c r="I27" s="144">
        <f>SUM(I25:I26)</f>
        <v>30.339899999999997</v>
      </c>
      <c r="J27" s="88"/>
      <c r="M27" s="3"/>
      <c r="N27" s="3"/>
      <c r="O27" s="3"/>
    </row>
    <row r="28" spans="1:15" x14ac:dyDescent="0.25">
      <c r="A28" s="206" t="s">
        <v>10</v>
      </c>
      <c r="B28" s="235" t="s">
        <v>75</v>
      </c>
      <c r="C28" s="232" t="s">
        <v>67</v>
      </c>
      <c r="D28" s="113">
        <v>0.6</v>
      </c>
      <c r="E28" s="113">
        <v>0.6</v>
      </c>
      <c r="F28" s="113"/>
      <c r="G28" s="113">
        <f>G25</f>
        <v>51</v>
      </c>
      <c r="H28" s="64"/>
      <c r="I28" s="31">
        <f>D28*E28*G28</f>
        <v>18.36</v>
      </c>
      <c r="J28" s="88"/>
      <c r="M28" s="3"/>
      <c r="N28" s="3"/>
      <c r="O28" s="3"/>
    </row>
    <row r="29" spans="1:15" x14ac:dyDescent="0.25">
      <c r="A29" s="207"/>
      <c r="B29" s="236"/>
      <c r="C29" s="233"/>
      <c r="D29" s="113">
        <v>0.3</v>
      </c>
      <c r="E29" s="113">
        <f>E26</f>
        <v>163.70999999999998</v>
      </c>
      <c r="F29" s="113"/>
      <c r="G29" s="113">
        <v>1</v>
      </c>
      <c r="H29" s="64"/>
      <c r="I29" s="138">
        <f t="shared" ref="I29" si="3">D29*E29*G29</f>
        <v>49.112999999999992</v>
      </c>
      <c r="J29" s="88"/>
      <c r="M29" s="3"/>
      <c r="N29" s="3"/>
      <c r="O29" s="3"/>
    </row>
    <row r="30" spans="1:15" x14ac:dyDescent="0.25">
      <c r="A30" s="208"/>
      <c r="B30" s="237"/>
      <c r="C30" s="234"/>
      <c r="D30" s="197" t="s">
        <v>3</v>
      </c>
      <c r="E30" s="198"/>
      <c r="F30" s="198"/>
      <c r="G30" s="198"/>
      <c r="H30" s="199"/>
      <c r="I30" s="144">
        <f>SUM(I28:I29)</f>
        <v>67.472999999999985</v>
      </c>
      <c r="J30" s="88"/>
      <c r="M30" s="3"/>
      <c r="N30" s="3"/>
      <c r="O30" s="3"/>
    </row>
    <row r="31" spans="1:15" x14ac:dyDescent="0.25">
      <c r="A31" s="8" t="s">
        <v>14</v>
      </c>
      <c r="B31" s="61" t="s">
        <v>76</v>
      </c>
      <c r="C31" s="41" t="s">
        <v>74</v>
      </c>
      <c r="D31" s="41"/>
      <c r="E31" s="41"/>
      <c r="F31" s="145">
        <f>I27</f>
        <v>30.339899999999997</v>
      </c>
      <c r="G31" s="145">
        <f>I40</f>
        <v>3.6719999999999997</v>
      </c>
      <c r="H31" s="117"/>
      <c r="I31" s="31">
        <f>F31-G31</f>
        <v>26.667899999999996</v>
      </c>
      <c r="J31" s="88"/>
      <c r="M31" s="3"/>
      <c r="N31" s="3"/>
      <c r="O31" s="3"/>
    </row>
    <row r="32" spans="1:15" x14ac:dyDescent="0.25">
      <c r="A32" s="227"/>
      <c r="B32" s="216"/>
      <c r="C32" s="216"/>
      <c r="D32" s="216"/>
      <c r="E32" s="216"/>
      <c r="F32" s="216"/>
      <c r="G32" s="216"/>
      <c r="H32" s="216"/>
      <c r="I32" s="228"/>
      <c r="J32" s="88"/>
      <c r="M32" s="3"/>
      <c r="N32" s="3"/>
      <c r="O32" s="3"/>
    </row>
    <row r="33" spans="1:15" x14ac:dyDescent="0.25">
      <c r="A33" s="13">
        <v>4</v>
      </c>
      <c r="B33" s="28" t="s">
        <v>46</v>
      </c>
      <c r="C33" s="29"/>
      <c r="D33" s="131" t="s">
        <v>57</v>
      </c>
      <c r="E33" s="131" t="s">
        <v>58</v>
      </c>
      <c r="F33" s="131" t="s">
        <v>59</v>
      </c>
      <c r="G33" s="131" t="s">
        <v>60</v>
      </c>
      <c r="H33" s="30"/>
      <c r="I33" s="32" t="s">
        <v>3</v>
      </c>
      <c r="J33" s="88"/>
      <c r="M33" s="3"/>
      <c r="N33" s="3"/>
      <c r="O33" s="3"/>
    </row>
    <row r="34" spans="1:15" ht="38.25" customHeight="1" x14ac:dyDescent="0.25">
      <c r="A34" s="206" t="s">
        <v>15</v>
      </c>
      <c r="B34" s="209" t="s">
        <v>79</v>
      </c>
      <c r="C34" s="212" t="s">
        <v>74</v>
      </c>
      <c r="D34" s="113">
        <v>0.6</v>
      </c>
      <c r="E34" s="113">
        <v>0.6</v>
      </c>
      <c r="F34" s="113">
        <v>0.05</v>
      </c>
      <c r="G34" s="113">
        <f>G25</f>
        <v>51</v>
      </c>
      <c r="H34" s="72" t="s">
        <v>44</v>
      </c>
      <c r="I34" s="134">
        <f>D34*E34*F34*G34</f>
        <v>0.91799999999999993</v>
      </c>
      <c r="J34" s="88"/>
      <c r="M34" s="3"/>
      <c r="N34" s="3"/>
      <c r="O34" s="3"/>
    </row>
    <row r="35" spans="1:15" x14ac:dyDescent="0.25">
      <c r="A35" s="207"/>
      <c r="B35" s="210"/>
      <c r="C35" s="213"/>
      <c r="D35" s="113">
        <v>0.14000000000000001</v>
      </c>
      <c r="E35" s="113">
        <f>E29</f>
        <v>163.70999999999998</v>
      </c>
      <c r="F35" s="113">
        <v>0.05</v>
      </c>
      <c r="G35" s="113">
        <v>1</v>
      </c>
      <c r="H35" s="72" t="s">
        <v>115</v>
      </c>
      <c r="I35" s="134">
        <f t="shared" ref="I35" si="4">D35*E35*F35*G35</f>
        <v>1.1459699999999999</v>
      </c>
      <c r="J35" s="88"/>
      <c r="M35" s="3"/>
      <c r="N35" s="3"/>
      <c r="O35" s="3"/>
    </row>
    <row r="36" spans="1:15" x14ac:dyDescent="0.25">
      <c r="A36" s="208"/>
      <c r="B36" s="211"/>
      <c r="C36" s="214"/>
      <c r="D36" s="239" t="s">
        <v>3</v>
      </c>
      <c r="E36" s="240"/>
      <c r="F36" s="240"/>
      <c r="G36" s="240"/>
      <c r="H36" s="241"/>
      <c r="I36" s="143">
        <f>SUM(I34:I35)</f>
        <v>2.0639699999999999</v>
      </c>
      <c r="J36" s="88"/>
      <c r="M36" s="3"/>
      <c r="N36" s="3"/>
      <c r="O36" s="3"/>
    </row>
    <row r="37" spans="1:15" x14ac:dyDescent="0.25">
      <c r="A37" s="206" t="s">
        <v>27</v>
      </c>
      <c r="B37" s="209" t="s">
        <v>80</v>
      </c>
      <c r="C37" s="215" t="s">
        <v>67</v>
      </c>
      <c r="D37" s="115">
        <v>0.3</v>
      </c>
      <c r="E37" s="115">
        <f>E29</f>
        <v>163.70999999999998</v>
      </c>
      <c r="F37" s="115"/>
      <c r="G37" s="115">
        <v>2</v>
      </c>
      <c r="H37" s="72" t="s">
        <v>116</v>
      </c>
      <c r="I37" s="160">
        <f>G37*E37*D37</f>
        <v>98.225999999999985</v>
      </c>
      <c r="J37" s="88"/>
      <c r="M37" s="3"/>
      <c r="N37" s="3"/>
      <c r="O37" s="3"/>
    </row>
    <row r="38" spans="1:15" x14ac:dyDescent="0.25">
      <c r="A38" s="207"/>
      <c r="B38" s="210"/>
      <c r="C38" s="213"/>
      <c r="D38" s="115">
        <v>0.14000000000000001</v>
      </c>
      <c r="E38" s="115">
        <v>0.3</v>
      </c>
      <c r="F38" s="115">
        <v>0.3</v>
      </c>
      <c r="G38" s="115">
        <f>G34</f>
        <v>51</v>
      </c>
      <c r="H38" s="72" t="s">
        <v>117</v>
      </c>
      <c r="I38" s="160">
        <f>(D38+E38+E38+D38)*F38*G38</f>
        <v>13.464</v>
      </c>
      <c r="J38" s="88"/>
      <c r="M38" s="3"/>
      <c r="N38" s="3"/>
      <c r="O38" s="3"/>
    </row>
    <row r="39" spans="1:15" x14ac:dyDescent="0.25">
      <c r="A39" s="207"/>
      <c r="B39" s="210"/>
      <c r="C39" s="213"/>
      <c r="D39" s="197" t="s">
        <v>3</v>
      </c>
      <c r="E39" s="198"/>
      <c r="F39" s="198"/>
      <c r="G39" s="198"/>
      <c r="H39" s="199"/>
      <c r="I39" s="144">
        <f>SUM(I37:I38)</f>
        <v>111.68999999999998</v>
      </c>
      <c r="J39" s="88"/>
      <c r="M39" s="3"/>
      <c r="N39" s="3"/>
      <c r="O39" s="3"/>
    </row>
    <row r="40" spans="1:15" x14ac:dyDescent="0.25">
      <c r="A40" s="206" t="s">
        <v>26</v>
      </c>
      <c r="B40" s="209" t="s">
        <v>119</v>
      </c>
      <c r="C40" s="215" t="s">
        <v>74</v>
      </c>
      <c r="D40" s="115">
        <v>0.6</v>
      </c>
      <c r="E40" s="115">
        <v>0.6</v>
      </c>
      <c r="F40" s="115">
        <v>0.2</v>
      </c>
      <c r="G40" s="115">
        <f>G34</f>
        <v>51</v>
      </c>
      <c r="H40" s="72" t="s">
        <v>120</v>
      </c>
      <c r="I40" s="159">
        <f>D40*E40*F40*G40</f>
        <v>3.6719999999999997</v>
      </c>
      <c r="J40" s="88"/>
      <c r="M40" s="3"/>
      <c r="N40" s="3"/>
      <c r="O40" s="3"/>
    </row>
    <row r="41" spans="1:15" x14ac:dyDescent="0.25">
      <c r="A41" s="207"/>
      <c r="B41" s="210"/>
      <c r="C41" s="213"/>
      <c r="D41" s="115">
        <v>0.14000000000000001</v>
      </c>
      <c r="E41" s="115">
        <v>0.3</v>
      </c>
      <c r="F41" s="115">
        <v>0.3</v>
      </c>
      <c r="G41" s="115">
        <f>G40</f>
        <v>51</v>
      </c>
      <c r="H41" s="72" t="s">
        <v>117</v>
      </c>
      <c r="I41" s="160">
        <f>D41*E41*F41*G41</f>
        <v>0.64260000000000006</v>
      </c>
      <c r="J41" s="88"/>
      <c r="M41" s="3"/>
      <c r="N41" s="3"/>
      <c r="O41" s="3"/>
    </row>
    <row r="42" spans="1:15" x14ac:dyDescent="0.25">
      <c r="A42" s="207"/>
      <c r="B42" s="210"/>
      <c r="C42" s="213"/>
      <c r="D42" s="115">
        <v>0.14000000000000001</v>
      </c>
      <c r="E42" s="115">
        <v>0.3</v>
      </c>
      <c r="F42" s="115">
        <f>E35</f>
        <v>163.70999999999998</v>
      </c>
      <c r="G42" s="115">
        <v>1</v>
      </c>
      <c r="H42" s="72" t="s">
        <v>116</v>
      </c>
      <c r="I42" s="160">
        <f>D42*E42*F42*G42</f>
        <v>6.8758199999999992</v>
      </c>
      <c r="J42" s="88"/>
      <c r="M42" s="3"/>
      <c r="N42" s="3"/>
      <c r="O42" s="3"/>
    </row>
    <row r="43" spans="1:15" x14ac:dyDescent="0.25">
      <c r="A43" s="207"/>
      <c r="B43" s="210"/>
      <c r="C43" s="213"/>
      <c r="D43" s="197" t="s">
        <v>3</v>
      </c>
      <c r="E43" s="198"/>
      <c r="F43" s="198"/>
      <c r="G43" s="198"/>
      <c r="H43" s="199"/>
      <c r="I43" s="144">
        <f>SUM(I40:I42)</f>
        <v>11.19042</v>
      </c>
      <c r="J43" s="88"/>
      <c r="M43" s="3"/>
      <c r="N43" s="3"/>
      <c r="O43" s="3"/>
    </row>
    <row r="44" spans="1:15" x14ac:dyDescent="0.25">
      <c r="A44" s="216" t="s">
        <v>25</v>
      </c>
      <c r="B44" s="217" t="s">
        <v>81</v>
      </c>
      <c r="C44" s="218" t="s">
        <v>82</v>
      </c>
      <c r="D44" s="115">
        <f>0.08+0.08+0.24+0.24+0.1</f>
        <v>0.74</v>
      </c>
      <c r="E44" s="115"/>
      <c r="F44" s="161">
        <v>0.154</v>
      </c>
      <c r="G44" s="115">
        <v>819</v>
      </c>
      <c r="H44" s="72" t="s">
        <v>122</v>
      </c>
      <c r="I44" s="159">
        <f>D44*F44*G44</f>
        <v>93.333239999999989</v>
      </c>
      <c r="J44" s="88"/>
      <c r="K44" s="123"/>
      <c r="M44" s="3"/>
      <c r="N44" s="3"/>
      <c r="O44" s="3"/>
    </row>
    <row r="45" spans="1:15" x14ac:dyDescent="0.25">
      <c r="A45" s="216"/>
      <c r="B45" s="217"/>
      <c r="C45" s="218"/>
      <c r="D45" s="115">
        <v>0.74</v>
      </c>
      <c r="E45" s="115"/>
      <c r="F45" s="161">
        <v>0.154</v>
      </c>
      <c r="G45" s="115">
        <f>G40*2</f>
        <v>102</v>
      </c>
      <c r="H45" s="72" t="s">
        <v>125</v>
      </c>
      <c r="I45" s="159">
        <f>D45*F45*G45</f>
        <v>11.62392</v>
      </c>
      <c r="J45" s="88"/>
      <c r="K45" s="123"/>
      <c r="M45" s="3"/>
      <c r="N45" s="3"/>
      <c r="O45" s="3"/>
    </row>
    <row r="46" spans="1:15" x14ac:dyDescent="0.25">
      <c r="A46" s="216"/>
      <c r="B46" s="217"/>
      <c r="C46" s="218"/>
      <c r="D46" s="115">
        <f>0.54+0.1+0.1</f>
        <v>0.74</v>
      </c>
      <c r="E46" s="115"/>
      <c r="F46" s="161">
        <v>0.245</v>
      </c>
      <c r="G46" s="115">
        <f>10*G41</f>
        <v>510</v>
      </c>
      <c r="H46" s="72" t="s">
        <v>120</v>
      </c>
      <c r="I46" s="160">
        <f>D46*F46*G46</f>
        <v>92.462999999999994</v>
      </c>
      <c r="J46" s="88"/>
      <c r="K46" s="123"/>
      <c r="M46" s="3"/>
      <c r="N46" s="3"/>
      <c r="O46" s="3"/>
    </row>
    <row r="47" spans="1:15" x14ac:dyDescent="0.25">
      <c r="A47" s="216"/>
      <c r="B47" s="217"/>
      <c r="C47" s="218"/>
      <c r="D47" s="197" t="s">
        <v>3</v>
      </c>
      <c r="E47" s="198"/>
      <c r="F47" s="198"/>
      <c r="G47" s="198"/>
      <c r="H47" s="199"/>
      <c r="I47" s="144">
        <f>SUM(I44:I46)</f>
        <v>197.42015999999998</v>
      </c>
      <c r="J47" s="88"/>
      <c r="K47" s="123"/>
      <c r="M47" s="3"/>
      <c r="N47" s="3"/>
      <c r="O47" s="3"/>
    </row>
    <row r="48" spans="1:15" x14ac:dyDescent="0.25">
      <c r="A48" s="207" t="s">
        <v>24</v>
      </c>
      <c r="B48" s="210" t="s">
        <v>83</v>
      </c>
      <c r="C48" s="238" t="s">
        <v>82</v>
      </c>
      <c r="D48" s="115">
        <f>F42</f>
        <v>163.70999999999998</v>
      </c>
      <c r="E48" s="115">
        <v>4</v>
      </c>
      <c r="F48" s="161">
        <v>0.39500000000000002</v>
      </c>
      <c r="G48" s="115">
        <v>1</v>
      </c>
      <c r="H48" s="72" t="s">
        <v>121</v>
      </c>
      <c r="I48" s="159">
        <f>D48*E48*F48*G48</f>
        <v>258.66179999999997</v>
      </c>
      <c r="J48" s="88"/>
      <c r="M48" s="3"/>
      <c r="N48" s="3"/>
      <c r="O48" s="3"/>
    </row>
    <row r="49" spans="1:15" x14ac:dyDescent="0.25">
      <c r="A49" s="207"/>
      <c r="B49" s="210"/>
      <c r="C49" s="238"/>
      <c r="D49" s="114">
        <f>0.2+0.77+0.4</f>
        <v>1.37</v>
      </c>
      <c r="E49" s="115">
        <v>4</v>
      </c>
      <c r="F49" s="161">
        <v>0.39500000000000002</v>
      </c>
      <c r="G49" s="115">
        <f>G41</f>
        <v>51</v>
      </c>
      <c r="H49" s="72" t="s">
        <v>123</v>
      </c>
      <c r="I49" s="159">
        <f>D49*E49*F49*G49</f>
        <v>110.3946</v>
      </c>
      <c r="J49" s="88"/>
      <c r="M49" s="3"/>
      <c r="N49" s="3"/>
      <c r="O49" s="3"/>
    </row>
    <row r="50" spans="1:15" x14ac:dyDescent="0.25">
      <c r="A50" s="207"/>
      <c r="B50" s="210"/>
      <c r="C50" s="238"/>
      <c r="D50" s="197" t="s">
        <v>3</v>
      </c>
      <c r="E50" s="198"/>
      <c r="F50" s="198"/>
      <c r="G50" s="198"/>
      <c r="H50" s="199"/>
      <c r="I50" s="143">
        <f>SUM(I48:I49)</f>
        <v>369.05639999999994</v>
      </c>
      <c r="J50" s="88"/>
      <c r="M50" s="3"/>
      <c r="N50" s="3"/>
      <c r="O50" s="3"/>
    </row>
    <row r="51" spans="1:15" x14ac:dyDescent="0.25">
      <c r="A51" s="227"/>
      <c r="B51" s="216"/>
      <c r="C51" s="216"/>
      <c r="D51" s="216"/>
      <c r="E51" s="216"/>
      <c r="F51" s="216"/>
      <c r="G51" s="216"/>
      <c r="H51" s="216"/>
      <c r="I51" s="228"/>
      <c r="J51" s="88"/>
      <c r="M51" s="3"/>
      <c r="N51" s="3"/>
      <c r="O51" s="3"/>
    </row>
    <row r="52" spans="1:15" x14ac:dyDescent="0.25">
      <c r="A52" s="13">
        <v>5</v>
      </c>
      <c r="B52" s="28" t="s">
        <v>56</v>
      </c>
      <c r="C52" s="29"/>
      <c r="D52" s="131" t="s">
        <v>57</v>
      </c>
      <c r="E52" s="131" t="s">
        <v>58</v>
      </c>
      <c r="F52" s="131" t="s">
        <v>59</v>
      </c>
      <c r="G52" s="131" t="s">
        <v>60</v>
      </c>
      <c r="H52" s="30"/>
      <c r="I52" s="32" t="s">
        <v>3</v>
      </c>
      <c r="J52" s="88"/>
      <c r="M52" s="3"/>
      <c r="N52" s="3"/>
      <c r="O52" s="3"/>
    </row>
    <row r="53" spans="1:15" ht="51" customHeight="1" x14ac:dyDescent="0.25">
      <c r="A53" s="206" t="s">
        <v>28</v>
      </c>
      <c r="B53" s="209" t="s">
        <v>85</v>
      </c>
      <c r="C53" s="212" t="s">
        <v>67</v>
      </c>
      <c r="D53" s="115">
        <v>0.3</v>
      </c>
      <c r="E53" s="115">
        <v>2.2999999999999998</v>
      </c>
      <c r="F53" s="115">
        <v>2</v>
      </c>
      <c r="G53" s="115">
        <f>G49</f>
        <v>51</v>
      </c>
      <c r="H53" s="72" t="s">
        <v>126</v>
      </c>
      <c r="I53" s="134">
        <f>D53*E53*F53*G53</f>
        <v>70.38</v>
      </c>
      <c r="J53" s="126"/>
      <c r="M53" s="3"/>
      <c r="N53" s="3"/>
      <c r="O53" s="3"/>
    </row>
    <row r="54" spans="1:15" x14ac:dyDescent="0.25">
      <c r="A54" s="207"/>
      <c r="B54" s="210"/>
      <c r="C54" s="213"/>
      <c r="D54" s="115">
        <v>0.3</v>
      </c>
      <c r="E54" s="115">
        <f>253.71-2.5-90</f>
        <v>161.21</v>
      </c>
      <c r="F54" s="115">
        <v>2</v>
      </c>
      <c r="G54" s="115">
        <v>1</v>
      </c>
      <c r="H54" s="72" t="s">
        <v>127</v>
      </c>
      <c r="I54" s="134">
        <f>D54*E54*F54*G54</f>
        <v>96.725999999999999</v>
      </c>
      <c r="J54" s="126"/>
      <c r="M54" s="3"/>
      <c r="N54" s="3"/>
      <c r="O54" s="3"/>
    </row>
    <row r="55" spans="1:15" x14ac:dyDescent="0.25">
      <c r="A55" s="208"/>
      <c r="B55" s="211"/>
      <c r="C55" s="214"/>
      <c r="D55" s="197" t="s">
        <v>3</v>
      </c>
      <c r="E55" s="198"/>
      <c r="F55" s="198"/>
      <c r="G55" s="198"/>
      <c r="H55" s="199"/>
      <c r="I55" s="143">
        <f>SUM(I53:I54)</f>
        <v>167.10599999999999</v>
      </c>
      <c r="J55" s="126"/>
      <c r="M55" s="3"/>
      <c r="N55" s="3"/>
      <c r="O55" s="3"/>
    </row>
    <row r="56" spans="1:15" ht="38.25" customHeight="1" x14ac:dyDescent="0.25">
      <c r="A56" s="206" t="s">
        <v>29</v>
      </c>
      <c r="B56" s="209" t="s">
        <v>118</v>
      </c>
      <c r="C56" s="215" t="s">
        <v>74</v>
      </c>
      <c r="D56" s="115">
        <v>0.14000000000000001</v>
      </c>
      <c r="E56" s="115">
        <v>0.3</v>
      </c>
      <c r="F56" s="115">
        <v>2.2999999999999998</v>
      </c>
      <c r="G56" s="115">
        <v>51</v>
      </c>
      <c r="H56" s="72" t="s">
        <v>126</v>
      </c>
      <c r="I56" s="134">
        <f>D56*E56*F56*G56</f>
        <v>4.9266000000000005</v>
      </c>
      <c r="J56" s="126"/>
      <c r="M56" s="3"/>
      <c r="N56" s="3"/>
      <c r="O56" s="3"/>
    </row>
    <row r="57" spans="1:15" x14ac:dyDescent="0.25">
      <c r="A57" s="207"/>
      <c r="B57" s="210"/>
      <c r="C57" s="213"/>
      <c r="D57" s="115">
        <v>0.14000000000000001</v>
      </c>
      <c r="E57" s="115">
        <v>0.3</v>
      </c>
      <c r="F57" s="115">
        <f>E54</f>
        <v>161.21</v>
      </c>
      <c r="G57" s="115">
        <v>1</v>
      </c>
      <c r="H57" s="72" t="s">
        <v>127</v>
      </c>
      <c r="I57" s="134">
        <f>D57*E57*F57*G57</f>
        <v>6.7708200000000005</v>
      </c>
      <c r="J57" s="126"/>
      <c r="M57" s="3"/>
      <c r="N57" s="3"/>
      <c r="O57" s="3"/>
    </row>
    <row r="58" spans="1:15" x14ac:dyDescent="0.25">
      <c r="A58" s="208"/>
      <c r="B58" s="211"/>
      <c r="C58" s="214"/>
      <c r="D58" s="197" t="s">
        <v>3</v>
      </c>
      <c r="E58" s="198"/>
      <c r="F58" s="198"/>
      <c r="G58" s="198"/>
      <c r="H58" s="199"/>
      <c r="I58" s="143">
        <f>SUM(I56:I57)</f>
        <v>11.697420000000001</v>
      </c>
      <c r="J58" s="126"/>
      <c r="M58" s="3"/>
      <c r="N58" s="3"/>
      <c r="O58" s="3"/>
    </row>
    <row r="59" spans="1:15" ht="25.5" customHeight="1" x14ac:dyDescent="0.25">
      <c r="A59" s="206" t="s">
        <v>30</v>
      </c>
      <c r="B59" s="209" t="s">
        <v>81</v>
      </c>
      <c r="C59" s="245" t="s">
        <v>82</v>
      </c>
      <c r="D59" s="115">
        <f>0.08+0.08+0.24+0.24+0.1</f>
        <v>0.74</v>
      </c>
      <c r="E59" s="115"/>
      <c r="F59" s="161">
        <v>0.154</v>
      </c>
      <c r="G59" s="115">
        <f>G56*2.2/0.2</f>
        <v>561</v>
      </c>
      <c r="H59" s="72" t="s">
        <v>124</v>
      </c>
      <c r="I59" s="134">
        <f>D59*F59*G59</f>
        <v>63.931559999999998</v>
      </c>
      <c r="J59" s="88"/>
      <c r="M59" s="3"/>
      <c r="N59" s="3"/>
      <c r="O59" s="3"/>
    </row>
    <row r="60" spans="1:15" x14ac:dyDescent="0.25">
      <c r="A60" s="207"/>
      <c r="B60" s="210"/>
      <c r="C60" s="238"/>
      <c r="D60" s="115">
        <v>0.74</v>
      </c>
      <c r="E60" s="115"/>
      <c r="F60" s="161">
        <v>0.154</v>
      </c>
      <c r="G60" s="115">
        <v>819</v>
      </c>
      <c r="H60" s="72" t="s">
        <v>122</v>
      </c>
      <c r="I60" s="134">
        <f>D60*F60*G60</f>
        <v>93.333239999999989</v>
      </c>
      <c r="J60" s="88"/>
      <c r="M60" s="3"/>
      <c r="N60" s="3"/>
      <c r="O60" s="3"/>
    </row>
    <row r="61" spans="1:15" x14ac:dyDescent="0.25">
      <c r="A61" s="208"/>
      <c r="B61" s="211"/>
      <c r="C61" s="246"/>
      <c r="D61" s="197" t="s">
        <v>3</v>
      </c>
      <c r="E61" s="198"/>
      <c r="F61" s="198"/>
      <c r="G61" s="198"/>
      <c r="H61" s="199"/>
      <c r="I61" s="143">
        <f>SUM(I59:I60)</f>
        <v>157.26479999999998</v>
      </c>
      <c r="J61" s="88"/>
      <c r="M61" s="3"/>
      <c r="N61" s="3"/>
      <c r="O61" s="3"/>
    </row>
    <row r="62" spans="1:15" ht="25.5" customHeight="1" x14ac:dyDescent="0.25">
      <c r="A62" s="206" t="s">
        <v>31</v>
      </c>
      <c r="B62" s="250" t="s">
        <v>83</v>
      </c>
      <c r="C62" s="247" t="s">
        <v>82</v>
      </c>
      <c r="D62" s="115">
        <f>253.71-2.5-90</f>
        <v>161.21</v>
      </c>
      <c r="E62" s="115">
        <v>4</v>
      </c>
      <c r="F62" s="161">
        <v>0.39500000000000002</v>
      </c>
      <c r="G62" s="115">
        <v>1</v>
      </c>
      <c r="H62" s="72" t="s">
        <v>121</v>
      </c>
      <c r="I62" s="134">
        <f>D62*E62*F62*G62</f>
        <v>254.71180000000001</v>
      </c>
      <c r="J62" s="88"/>
      <c r="M62" s="3"/>
      <c r="N62" s="3"/>
      <c r="O62" s="3"/>
    </row>
    <row r="63" spans="1:15" x14ac:dyDescent="0.25">
      <c r="A63" s="207"/>
      <c r="B63" s="251"/>
      <c r="C63" s="248"/>
      <c r="D63" s="162">
        <v>2.27</v>
      </c>
      <c r="E63" s="115">
        <v>4</v>
      </c>
      <c r="F63" s="161">
        <v>0.39500000000000002</v>
      </c>
      <c r="G63" s="115">
        <v>51</v>
      </c>
      <c r="H63" s="72" t="s">
        <v>128</v>
      </c>
      <c r="I63" s="134">
        <f>D63*E63*F63*G63</f>
        <v>182.91660000000002</v>
      </c>
      <c r="J63" s="88"/>
      <c r="M63" s="3"/>
      <c r="N63" s="3"/>
      <c r="O63" s="3"/>
    </row>
    <row r="64" spans="1:15" x14ac:dyDescent="0.25">
      <c r="A64" s="208"/>
      <c r="B64" s="252"/>
      <c r="C64" s="249"/>
      <c r="D64" s="197" t="s">
        <v>3</v>
      </c>
      <c r="E64" s="198"/>
      <c r="F64" s="198"/>
      <c r="G64" s="198"/>
      <c r="H64" s="199"/>
      <c r="I64" s="143">
        <f>SUM(I62:I63)</f>
        <v>437.62840000000006</v>
      </c>
      <c r="J64" s="88"/>
      <c r="M64" s="3"/>
      <c r="N64" s="3"/>
      <c r="O64" s="3"/>
    </row>
    <row r="65" spans="1:15" x14ac:dyDescent="0.25">
      <c r="A65" s="227"/>
      <c r="B65" s="216"/>
      <c r="C65" s="216"/>
      <c r="D65" s="216"/>
      <c r="E65" s="216"/>
      <c r="F65" s="216"/>
      <c r="G65" s="216"/>
      <c r="H65" s="216"/>
      <c r="I65" s="228"/>
      <c r="J65" s="88"/>
      <c r="M65" s="3"/>
      <c r="N65" s="3"/>
      <c r="O65" s="3"/>
    </row>
    <row r="66" spans="1:15" x14ac:dyDescent="0.25">
      <c r="A66" s="13">
        <v>6</v>
      </c>
      <c r="B66" s="28" t="s">
        <v>87</v>
      </c>
      <c r="C66" s="29"/>
      <c r="D66" s="131" t="s">
        <v>57</v>
      </c>
      <c r="E66" s="131" t="s">
        <v>58</v>
      </c>
      <c r="F66" s="131" t="s">
        <v>59</v>
      </c>
      <c r="G66" s="131" t="s">
        <v>60</v>
      </c>
      <c r="H66" s="30"/>
      <c r="I66" s="32" t="s">
        <v>3</v>
      </c>
      <c r="J66" s="88"/>
      <c r="M66" s="3"/>
      <c r="N66" s="3"/>
      <c r="O66" s="3"/>
    </row>
    <row r="67" spans="1:15" ht="25.5" customHeight="1" x14ac:dyDescent="0.25">
      <c r="A67" s="206" t="s">
        <v>32</v>
      </c>
      <c r="B67" s="235" t="s">
        <v>129</v>
      </c>
      <c r="C67" s="242" t="s">
        <v>68</v>
      </c>
      <c r="D67" s="124">
        <v>3.29</v>
      </c>
      <c r="E67" s="124">
        <v>2</v>
      </c>
      <c r="F67" s="124"/>
      <c r="G67" s="124">
        <v>0</v>
      </c>
      <c r="H67" s="72" t="s">
        <v>130</v>
      </c>
      <c r="I67" s="159">
        <f>D67*E67*G67</f>
        <v>0</v>
      </c>
      <c r="J67" s="88"/>
      <c r="M67" s="3"/>
      <c r="N67" s="3"/>
      <c r="O67" s="3"/>
    </row>
    <row r="68" spans="1:15" x14ac:dyDescent="0.25">
      <c r="A68" s="207"/>
      <c r="B68" s="236"/>
      <c r="C68" s="243"/>
      <c r="D68" s="124">
        <v>3.01</v>
      </c>
      <c r="E68" s="124">
        <v>2</v>
      </c>
      <c r="F68" s="124"/>
      <c r="G68" s="124">
        <v>7</v>
      </c>
      <c r="H68" s="72" t="s">
        <v>130</v>
      </c>
      <c r="I68" s="159">
        <f t="shared" ref="I68:I73" si="5">D68*E68*G68</f>
        <v>42.14</v>
      </c>
      <c r="J68" s="88"/>
      <c r="M68" s="3"/>
      <c r="N68" s="3"/>
      <c r="O68" s="3"/>
    </row>
    <row r="69" spans="1:15" x14ac:dyDescent="0.25">
      <c r="A69" s="207"/>
      <c r="B69" s="236"/>
      <c r="C69" s="243"/>
      <c r="D69" s="124">
        <v>2.89</v>
      </c>
      <c r="E69" s="124">
        <v>2</v>
      </c>
      <c r="F69" s="124"/>
      <c r="G69" s="124">
        <v>10</v>
      </c>
      <c r="H69" s="72" t="s">
        <v>130</v>
      </c>
      <c r="I69" s="159">
        <f t="shared" si="5"/>
        <v>57.800000000000004</v>
      </c>
      <c r="J69" s="88"/>
      <c r="M69" s="3"/>
      <c r="N69" s="3"/>
      <c r="O69" s="3"/>
    </row>
    <row r="70" spans="1:15" x14ac:dyDescent="0.25">
      <c r="A70" s="207"/>
      <c r="B70" s="236"/>
      <c r="C70" s="243"/>
      <c r="D70" s="124">
        <v>3.06</v>
      </c>
      <c r="E70" s="124">
        <v>2</v>
      </c>
      <c r="F70" s="124"/>
      <c r="G70" s="124">
        <v>15</v>
      </c>
      <c r="H70" s="72" t="s">
        <v>130</v>
      </c>
      <c r="I70" s="159">
        <f t="shared" si="5"/>
        <v>91.8</v>
      </c>
      <c r="J70" s="88"/>
      <c r="M70" s="3"/>
      <c r="N70" s="3"/>
      <c r="O70" s="3"/>
    </row>
    <row r="71" spans="1:15" x14ac:dyDescent="0.25">
      <c r="A71" s="207"/>
      <c r="B71" s="236"/>
      <c r="C71" s="243"/>
      <c r="D71" s="124">
        <v>2.93</v>
      </c>
      <c r="E71" s="124">
        <v>2</v>
      </c>
      <c r="F71" s="124"/>
      <c r="G71" s="124">
        <v>7</v>
      </c>
      <c r="H71" s="72" t="s">
        <v>130</v>
      </c>
      <c r="I71" s="159">
        <f t="shared" si="5"/>
        <v>41.02</v>
      </c>
      <c r="J71" s="88"/>
      <c r="M71" s="3"/>
      <c r="N71" s="3"/>
      <c r="O71" s="3"/>
    </row>
    <row r="72" spans="1:15" x14ac:dyDescent="0.25">
      <c r="A72" s="207"/>
      <c r="B72" s="236"/>
      <c r="C72" s="243"/>
      <c r="D72" s="124">
        <v>1.49</v>
      </c>
      <c r="E72" s="124">
        <v>2</v>
      </c>
      <c r="F72" s="124"/>
      <c r="G72" s="124">
        <v>1</v>
      </c>
      <c r="H72" s="72" t="s">
        <v>130</v>
      </c>
      <c r="I72" s="159">
        <f t="shared" si="5"/>
        <v>2.98</v>
      </c>
      <c r="J72" s="88"/>
      <c r="M72" s="3"/>
      <c r="N72" s="3"/>
      <c r="O72" s="3"/>
    </row>
    <row r="73" spans="1:15" x14ac:dyDescent="0.25">
      <c r="A73" s="207"/>
      <c r="B73" s="236"/>
      <c r="C73" s="243"/>
      <c r="D73" s="124">
        <v>3.06</v>
      </c>
      <c r="E73" s="124">
        <v>2</v>
      </c>
      <c r="F73" s="124"/>
      <c r="G73" s="124">
        <v>9</v>
      </c>
      <c r="H73" s="72" t="s">
        <v>130</v>
      </c>
      <c r="I73" s="159">
        <f t="shared" si="5"/>
        <v>55.08</v>
      </c>
      <c r="J73" s="88"/>
      <c r="M73" s="3"/>
      <c r="N73" s="3"/>
      <c r="O73" s="3"/>
    </row>
    <row r="74" spans="1:15" x14ac:dyDescent="0.25">
      <c r="A74" s="208"/>
      <c r="B74" s="237"/>
      <c r="C74" s="244"/>
      <c r="D74" s="197" t="s">
        <v>3</v>
      </c>
      <c r="E74" s="198"/>
      <c r="F74" s="198"/>
      <c r="G74" s="198"/>
      <c r="H74" s="199"/>
      <c r="I74" s="143">
        <f>SUM(I67:I73)</f>
        <v>290.82</v>
      </c>
      <c r="J74" s="88"/>
      <c r="M74" s="3"/>
      <c r="N74" s="3"/>
      <c r="O74" s="3"/>
    </row>
    <row r="75" spans="1:15" ht="38.25" x14ac:dyDescent="0.25">
      <c r="A75" s="164" t="s">
        <v>204</v>
      </c>
      <c r="B75" s="165" t="s">
        <v>206</v>
      </c>
      <c r="C75" s="166"/>
      <c r="D75" s="124">
        <v>90</v>
      </c>
      <c r="E75" s="124">
        <v>1.8</v>
      </c>
      <c r="F75" s="124"/>
      <c r="G75" s="124">
        <v>1</v>
      </c>
      <c r="H75" s="72" t="s">
        <v>130</v>
      </c>
      <c r="I75" s="143">
        <f>D75*E75*G75</f>
        <v>162</v>
      </c>
      <c r="J75" s="88"/>
      <c r="M75" s="3"/>
      <c r="N75" s="3"/>
      <c r="O75" s="3"/>
    </row>
    <row r="76" spans="1:15" x14ac:dyDescent="0.25">
      <c r="A76" s="227"/>
      <c r="B76" s="216"/>
      <c r="C76" s="216"/>
      <c r="D76" s="216"/>
      <c r="E76" s="216"/>
      <c r="F76" s="216"/>
      <c r="G76" s="216"/>
      <c r="H76" s="216"/>
      <c r="I76" s="228"/>
      <c r="J76" s="88"/>
      <c r="M76" s="125"/>
      <c r="N76" s="125"/>
      <c r="O76" s="3"/>
    </row>
    <row r="77" spans="1:15" x14ac:dyDescent="0.25">
      <c r="A77" s="13">
        <v>7</v>
      </c>
      <c r="B77" s="28" t="s">
        <v>89</v>
      </c>
      <c r="C77" s="29"/>
      <c r="D77" s="131" t="s">
        <v>57</v>
      </c>
      <c r="E77" s="131" t="s">
        <v>58</v>
      </c>
      <c r="F77" s="131" t="s">
        <v>59</v>
      </c>
      <c r="G77" s="131" t="s">
        <v>60</v>
      </c>
      <c r="H77" s="30"/>
      <c r="I77" s="32" t="s">
        <v>3</v>
      </c>
      <c r="J77" s="88"/>
      <c r="M77" s="125"/>
      <c r="N77" s="3"/>
      <c r="O77" s="3"/>
    </row>
    <row r="78" spans="1:15" x14ac:dyDescent="0.25">
      <c r="A78" s="8" t="s">
        <v>47</v>
      </c>
      <c r="B78" s="66" t="s">
        <v>132</v>
      </c>
      <c r="C78" s="55" t="s">
        <v>67</v>
      </c>
      <c r="D78" s="55">
        <v>2.5</v>
      </c>
      <c r="E78" s="55">
        <v>2.2999999999999998</v>
      </c>
      <c r="F78" s="55"/>
      <c r="G78" s="55">
        <v>1</v>
      </c>
      <c r="H78" s="73" t="s">
        <v>131</v>
      </c>
      <c r="I78" s="31">
        <f>D78*E78*G78</f>
        <v>5.75</v>
      </c>
      <c r="J78" s="88"/>
      <c r="M78" s="125"/>
      <c r="N78" s="3"/>
      <c r="O78" s="3"/>
    </row>
    <row r="79" spans="1:15" ht="38.25" x14ac:dyDescent="0.25">
      <c r="A79" s="156" t="s">
        <v>48</v>
      </c>
      <c r="B79" s="66" t="s">
        <v>100</v>
      </c>
      <c r="C79" s="55" t="s">
        <v>67</v>
      </c>
      <c r="D79" s="55">
        <v>2.5</v>
      </c>
      <c r="E79" s="55">
        <v>2.2999999999999998</v>
      </c>
      <c r="F79" s="55">
        <v>3</v>
      </c>
      <c r="G79" s="55">
        <v>1</v>
      </c>
      <c r="H79" s="73" t="s">
        <v>131</v>
      </c>
      <c r="I79" s="155">
        <f>D79*E79*F79*G79</f>
        <v>17.25</v>
      </c>
      <c r="J79" s="88"/>
      <c r="M79" s="125"/>
      <c r="N79" s="3"/>
      <c r="O79" s="3"/>
    </row>
    <row r="80" spans="1:15" x14ac:dyDescent="0.25">
      <c r="A80" s="227"/>
      <c r="B80" s="216"/>
      <c r="C80" s="216"/>
      <c r="D80" s="216"/>
      <c r="E80" s="216"/>
      <c r="F80" s="216"/>
      <c r="G80" s="216"/>
      <c r="H80" s="216"/>
      <c r="I80" s="228"/>
      <c r="J80" s="88"/>
      <c r="M80" s="3"/>
      <c r="N80" s="3"/>
      <c r="O80" s="3"/>
    </row>
    <row r="81" spans="1:10" x14ac:dyDescent="0.25">
      <c r="A81" s="13">
        <v>8</v>
      </c>
      <c r="B81" s="28" t="s">
        <v>95</v>
      </c>
      <c r="C81" s="29"/>
      <c r="D81" s="135" t="s">
        <v>57</v>
      </c>
      <c r="E81" s="135" t="s">
        <v>58</v>
      </c>
      <c r="F81" s="135" t="s">
        <v>59</v>
      </c>
      <c r="G81" s="135" t="s">
        <v>60</v>
      </c>
      <c r="H81" s="30"/>
      <c r="I81" s="32" t="s">
        <v>3</v>
      </c>
      <c r="J81" s="88"/>
    </row>
    <row r="82" spans="1:10" ht="38.25" x14ac:dyDescent="0.25">
      <c r="A82" s="151" t="s">
        <v>49</v>
      </c>
      <c r="B82" s="154" t="s">
        <v>99</v>
      </c>
      <c r="C82" s="157" t="s">
        <v>67</v>
      </c>
      <c r="D82" s="116">
        <v>2.2999999999999998</v>
      </c>
      <c r="E82" s="116">
        <f>253.71-2.5</f>
        <v>251.21</v>
      </c>
      <c r="F82" s="116">
        <v>2</v>
      </c>
      <c r="G82" s="116"/>
      <c r="H82" s="64" t="s">
        <v>133</v>
      </c>
      <c r="I82" s="159">
        <f>D82*E82*F82</f>
        <v>1155.566</v>
      </c>
      <c r="J82" s="88"/>
    </row>
    <row r="83" spans="1:10" x14ac:dyDescent="0.25">
      <c r="A83" s="163" t="s">
        <v>91</v>
      </c>
      <c r="B83" s="154" t="s">
        <v>154</v>
      </c>
      <c r="C83" s="152" t="s">
        <v>68</v>
      </c>
      <c r="D83" s="116">
        <f>E82-90</f>
        <v>161.21</v>
      </c>
      <c r="E83" s="116"/>
      <c r="F83" s="116"/>
      <c r="G83" s="116">
        <v>1</v>
      </c>
      <c r="H83" s="64" t="s">
        <v>135</v>
      </c>
      <c r="I83" s="153">
        <f>D83*G83</f>
        <v>161.21</v>
      </c>
      <c r="J83" s="88"/>
    </row>
    <row r="84" spans="1:10" x14ac:dyDescent="0.25">
      <c r="A84" s="227"/>
      <c r="B84" s="216"/>
      <c r="C84" s="216"/>
      <c r="D84" s="216"/>
      <c r="E84" s="216"/>
      <c r="F84" s="216"/>
      <c r="G84" s="216"/>
      <c r="H84" s="216"/>
      <c r="I84" s="228"/>
      <c r="J84" s="88"/>
    </row>
    <row r="85" spans="1:10" x14ac:dyDescent="0.25">
      <c r="A85" s="13">
        <v>9</v>
      </c>
      <c r="B85" s="28" t="s">
        <v>98</v>
      </c>
      <c r="C85" s="29"/>
      <c r="D85" s="135" t="s">
        <v>57</v>
      </c>
      <c r="E85" s="135" t="s">
        <v>58</v>
      </c>
      <c r="F85" s="135" t="s">
        <v>60</v>
      </c>
      <c r="G85" s="135" t="s">
        <v>97</v>
      </c>
      <c r="H85" s="30"/>
      <c r="I85" s="32" t="s">
        <v>3</v>
      </c>
      <c r="J85" s="88"/>
    </row>
    <row r="86" spans="1:10" ht="63.75" x14ac:dyDescent="0.25">
      <c r="A86" s="137" t="s">
        <v>50</v>
      </c>
      <c r="B86" s="82" t="s">
        <v>102</v>
      </c>
      <c r="C86" s="83" t="s">
        <v>53</v>
      </c>
      <c r="D86" s="116"/>
      <c r="E86" s="116"/>
      <c r="F86" s="116">
        <v>1</v>
      </c>
      <c r="G86" s="116"/>
      <c r="H86" s="64"/>
      <c r="I86" s="136">
        <f>F86</f>
        <v>1</v>
      </c>
      <c r="J86" s="88"/>
    </row>
    <row r="87" spans="1:10" ht="25.5" x14ac:dyDescent="0.25">
      <c r="A87" s="156" t="s">
        <v>51</v>
      </c>
      <c r="B87" s="82" t="s">
        <v>145</v>
      </c>
      <c r="C87" s="83" t="s">
        <v>53</v>
      </c>
      <c r="D87" s="116"/>
      <c r="E87" s="116"/>
      <c r="F87" s="116">
        <v>1</v>
      </c>
      <c r="G87" s="116"/>
      <c r="H87" s="64"/>
      <c r="I87" s="138">
        <f t="shared" ref="I87:I96" si="6">F87</f>
        <v>1</v>
      </c>
      <c r="J87" s="88"/>
    </row>
    <row r="88" spans="1:10" ht="25.5" x14ac:dyDescent="0.25">
      <c r="A88" s="156" t="s">
        <v>52</v>
      </c>
      <c r="B88" s="82" t="s">
        <v>146</v>
      </c>
      <c r="C88" s="83" t="s">
        <v>53</v>
      </c>
      <c r="D88" s="116"/>
      <c r="E88" s="116"/>
      <c r="F88" s="116">
        <v>1</v>
      </c>
      <c r="G88" s="116"/>
      <c r="H88" s="64"/>
      <c r="I88" s="138">
        <f t="shared" si="6"/>
        <v>1</v>
      </c>
      <c r="J88" s="88"/>
    </row>
    <row r="89" spans="1:10" ht="38.25" x14ac:dyDescent="0.25">
      <c r="A89" s="156" t="s">
        <v>137</v>
      </c>
      <c r="B89" s="82" t="s">
        <v>103</v>
      </c>
      <c r="C89" s="83" t="s">
        <v>53</v>
      </c>
      <c r="D89" s="116"/>
      <c r="E89" s="116"/>
      <c r="F89" s="116">
        <v>8</v>
      </c>
      <c r="G89" s="116"/>
      <c r="H89" s="64"/>
      <c r="I89" s="138">
        <f t="shared" si="6"/>
        <v>8</v>
      </c>
      <c r="J89" s="88"/>
    </row>
    <row r="90" spans="1:10" ht="25.5" x14ac:dyDescent="0.25">
      <c r="A90" s="156" t="s">
        <v>138</v>
      </c>
      <c r="B90" s="82" t="s">
        <v>104</v>
      </c>
      <c r="C90" s="83" t="s">
        <v>68</v>
      </c>
      <c r="D90" s="116"/>
      <c r="E90" s="116"/>
      <c r="F90" s="116">
        <v>275.10000000000002</v>
      </c>
      <c r="G90" s="116"/>
      <c r="H90" s="64"/>
      <c r="I90" s="138">
        <f t="shared" si="6"/>
        <v>275.10000000000002</v>
      </c>
      <c r="J90" s="88"/>
    </row>
    <row r="91" spans="1:10" ht="25.5" x14ac:dyDescent="0.25">
      <c r="A91" s="156" t="s">
        <v>139</v>
      </c>
      <c r="B91" s="82" t="s">
        <v>105</v>
      </c>
      <c r="C91" s="83" t="s">
        <v>53</v>
      </c>
      <c r="D91" s="116"/>
      <c r="E91" s="116"/>
      <c r="F91" s="116">
        <v>2</v>
      </c>
      <c r="G91" s="116"/>
      <c r="H91" s="64"/>
      <c r="I91" s="138">
        <f t="shared" si="6"/>
        <v>2</v>
      </c>
      <c r="J91" s="88"/>
    </row>
    <row r="92" spans="1:10" ht="25.5" x14ac:dyDescent="0.25">
      <c r="A92" s="156" t="s">
        <v>140</v>
      </c>
      <c r="B92" s="82" t="s">
        <v>148</v>
      </c>
      <c r="C92" s="83" t="s">
        <v>53</v>
      </c>
      <c r="D92" s="116"/>
      <c r="E92" s="116"/>
      <c r="F92" s="116">
        <v>1</v>
      </c>
      <c r="G92" s="116"/>
      <c r="H92" s="64"/>
      <c r="I92" s="138">
        <f t="shared" si="6"/>
        <v>1</v>
      </c>
      <c r="J92" s="88"/>
    </row>
    <row r="93" spans="1:10" ht="25.5" x14ac:dyDescent="0.25">
      <c r="A93" s="156" t="s">
        <v>141</v>
      </c>
      <c r="B93" s="82" t="s">
        <v>149</v>
      </c>
      <c r="C93" s="83" t="s">
        <v>68</v>
      </c>
      <c r="D93" s="116"/>
      <c r="E93" s="116"/>
      <c r="F93" s="116">
        <v>531</v>
      </c>
      <c r="G93" s="116"/>
      <c r="H93" s="64"/>
      <c r="I93" s="138">
        <f t="shared" si="6"/>
        <v>531</v>
      </c>
      <c r="J93" s="88"/>
    </row>
    <row r="94" spans="1:10" x14ac:dyDescent="0.25">
      <c r="A94" s="156" t="s">
        <v>142</v>
      </c>
      <c r="B94" s="82" t="s">
        <v>150</v>
      </c>
      <c r="C94" s="83" t="s">
        <v>53</v>
      </c>
      <c r="D94" s="116"/>
      <c r="E94" s="116"/>
      <c r="F94" s="116">
        <v>8</v>
      </c>
      <c r="G94" s="116"/>
      <c r="H94" s="64"/>
      <c r="I94" s="138">
        <f t="shared" si="6"/>
        <v>8</v>
      </c>
      <c r="J94" s="88"/>
    </row>
    <row r="95" spans="1:10" ht="38.25" x14ac:dyDescent="0.25">
      <c r="A95" s="156" t="s">
        <v>143</v>
      </c>
      <c r="B95" s="82" t="s">
        <v>151</v>
      </c>
      <c r="C95" s="83" t="s">
        <v>53</v>
      </c>
      <c r="D95" s="116"/>
      <c r="E95" s="116"/>
      <c r="F95" s="116">
        <v>8</v>
      </c>
      <c r="G95" s="116"/>
      <c r="H95" s="64"/>
      <c r="I95" s="138">
        <f t="shared" si="6"/>
        <v>8</v>
      </c>
      <c r="J95" s="88"/>
    </row>
    <row r="96" spans="1:10" ht="25.5" x14ac:dyDescent="0.25">
      <c r="A96" s="156" t="s">
        <v>144</v>
      </c>
      <c r="B96" s="82" t="s">
        <v>152</v>
      </c>
      <c r="C96" s="83" t="s">
        <v>53</v>
      </c>
      <c r="D96" s="116"/>
      <c r="E96" s="116"/>
      <c r="F96" s="116">
        <v>8</v>
      </c>
      <c r="G96" s="116"/>
      <c r="H96" s="64"/>
      <c r="I96" s="138">
        <f t="shared" si="6"/>
        <v>8</v>
      </c>
      <c r="J96" s="88"/>
    </row>
    <row r="97" spans="1:10" ht="15.75" thickBot="1" x14ac:dyDescent="0.3">
      <c r="A97" s="229"/>
      <c r="B97" s="230"/>
      <c r="C97" s="230"/>
      <c r="D97" s="230"/>
      <c r="E97" s="230"/>
      <c r="F97" s="230"/>
      <c r="G97" s="230"/>
      <c r="H97" s="230"/>
      <c r="I97" s="231"/>
      <c r="J97" s="88"/>
    </row>
    <row r="101" spans="1:10" x14ac:dyDescent="0.25">
      <c r="A101" s="219" t="s">
        <v>54</v>
      </c>
      <c r="B101" s="219"/>
      <c r="C101" s="219"/>
      <c r="D101" s="219"/>
      <c r="E101" s="219"/>
      <c r="F101" s="219"/>
      <c r="G101" s="219"/>
      <c r="H101" s="219"/>
      <c r="I101" s="219"/>
    </row>
    <row r="102" spans="1:10" x14ac:dyDescent="0.25">
      <c r="A102" s="220" t="s">
        <v>55</v>
      </c>
      <c r="B102" s="220"/>
      <c r="C102" s="220"/>
      <c r="D102" s="220"/>
      <c r="E102" s="220"/>
      <c r="F102" s="220"/>
      <c r="G102" s="220"/>
      <c r="H102" s="220"/>
      <c r="I102" s="220"/>
    </row>
  </sheetData>
  <mergeCells count="71">
    <mergeCell ref="B59:B61"/>
    <mergeCell ref="A59:A61"/>
    <mergeCell ref="C59:C61"/>
    <mergeCell ref="C62:C64"/>
    <mergeCell ref="B62:B64"/>
    <mergeCell ref="A62:A64"/>
    <mergeCell ref="D64:H64"/>
    <mergeCell ref="D74:H74"/>
    <mergeCell ref="B67:B74"/>
    <mergeCell ref="C67:C74"/>
    <mergeCell ref="A67:A74"/>
    <mergeCell ref="A84:I84"/>
    <mergeCell ref="A37:A39"/>
    <mergeCell ref="B37:B39"/>
    <mergeCell ref="C37:C39"/>
    <mergeCell ref="A1:I1"/>
    <mergeCell ref="A2:I2"/>
    <mergeCell ref="A25:A27"/>
    <mergeCell ref="D30:H30"/>
    <mergeCell ref="C28:C30"/>
    <mergeCell ref="B28:B30"/>
    <mergeCell ref="A28:A30"/>
    <mergeCell ref="C48:C50"/>
    <mergeCell ref="B48:B50"/>
    <mergeCell ref="D36:H36"/>
    <mergeCell ref="A40:A43"/>
    <mergeCell ref="B40:B43"/>
    <mergeCell ref="A101:I101"/>
    <mergeCell ref="A102:I102"/>
    <mergeCell ref="A4:I4"/>
    <mergeCell ref="A3:I3"/>
    <mergeCell ref="A8:I8"/>
    <mergeCell ref="A23:I23"/>
    <mergeCell ref="A32:I32"/>
    <mergeCell ref="A51:I51"/>
    <mergeCell ref="A65:I65"/>
    <mergeCell ref="A76:I76"/>
    <mergeCell ref="A80:I80"/>
    <mergeCell ref="A97:I97"/>
    <mergeCell ref="C53:C55"/>
    <mergeCell ref="D27:H27"/>
    <mergeCell ref="C25:C27"/>
    <mergeCell ref="B25:B27"/>
    <mergeCell ref="C40:C43"/>
    <mergeCell ref="A44:A47"/>
    <mergeCell ref="B44:B47"/>
    <mergeCell ref="C44:C47"/>
    <mergeCell ref="D58:H58"/>
    <mergeCell ref="C56:C58"/>
    <mergeCell ref="A56:A58"/>
    <mergeCell ref="B56:B58"/>
    <mergeCell ref="D50:H50"/>
    <mergeCell ref="D55:H55"/>
    <mergeCell ref="B53:B55"/>
    <mergeCell ref="A53:A55"/>
    <mergeCell ref="D61:H61"/>
    <mergeCell ref="B10:B16"/>
    <mergeCell ref="C10:C16"/>
    <mergeCell ref="A10:A16"/>
    <mergeCell ref="D21:H21"/>
    <mergeCell ref="C17:C21"/>
    <mergeCell ref="B17:B21"/>
    <mergeCell ref="A17:A21"/>
    <mergeCell ref="A48:A50"/>
    <mergeCell ref="A34:A36"/>
    <mergeCell ref="B34:B36"/>
    <mergeCell ref="C34:C36"/>
    <mergeCell ref="D16:H16"/>
    <mergeCell ref="D39:H39"/>
    <mergeCell ref="D43:H43"/>
    <mergeCell ref="D47:H47"/>
  </mergeCells>
  <phoneticPr fontId="20" type="noConversion"/>
  <pageMargins left="0.7" right="0.7" top="0.75" bottom="0.75" header="0.3" footer="0.3"/>
  <pageSetup paperSize="9"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showGridLines="0" view="pageBreakPreview" zoomScale="90" zoomScaleNormal="100" zoomScaleSheetLayoutView="90" workbookViewId="0">
      <selection activeCell="V30" sqref="V30"/>
    </sheetView>
  </sheetViews>
  <sheetFormatPr defaultRowHeight="12.75" x14ac:dyDescent="0.2"/>
  <cols>
    <col min="1" max="1" width="9.42578125" style="1" bestFit="1" customWidth="1"/>
    <col min="2" max="2" width="22" style="1" customWidth="1"/>
    <col min="3" max="3" width="14.5703125" style="1" bestFit="1" customWidth="1"/>
    <col min="4" max="4" width="8.5703125" style="1" bestFit="1" customWidth="1"/>
    <col min="5" max="10" width="4.28515625" style="1" customWidth="1"/>
    <col min="11" max="13" width="4.140625" style="1" customWidth="1"/>
    <col min="14" max="14" width="4.28515625" style="1" customWidth="1"/>
    <col min="15" max="16" width="4.140625" style="1" customWidth="1"/>
    <col min="17" max="17" width="4.28515625" style="1" bestFit="1" customWidth="1"/>
    <col min="18" max="18" width="4.28515625" style="1" customWidth="1"/>
    <col min="19" max="20" width="4.140625" style="1" customWidth="1"/>
    <col min="21" max="21" width="14.28515625" style="1" bestFit="1" customWidth="1"/>
    <col min="22" max="22" width="15.140625" style="1" bestFit="1" customWidth="1"/>
    <col min="23" max="23" width="15.28515625" style="1" bestFit="1" customWidth="1"/>
    <col min="24" max="26" width="12.140625" style="1" bestFit="1" customWidth="1"/>
    <col min="27" max="27" width="14.7109375" style="1" bestFit="1" customWidth="1"/>
    <col min="28" max="28" width="12.140625" style="1" bestFit="1" customWidth="1"/>
    <col min="29" max="29" width="11" style="1" bestFit="1" customWidth="1"/>
    <col min="30" max="254" width="9.140625" style="1"/>
    <col min="255" max="255" width="9.42578125" style="1" bestFit="1" customWidth="1"/>
    <col min="256" max="256" width="25.85546875" style="1" customWidth="1"/>
    <col min="257" max="257" width="13.7109375" style="1" bestFit="1" customWidth="1"/>
    <col min="258" max="258" width="9.140625" style="1" customWidth="1"/>
    <col min="259" max="259" width="10" style="1" bestFit="1" customWidth="1"/>
    <col min="260" max="260" width="8.28515625" style="1" customWidth="1"/>
    <col min="261" max="261" width="10" style="1" bestFit="1" customWidth="1"/>
    <col min="262" max="262" width="7.5703125" style="1" customWidth="1"/>
    <col min="263" max="263" width="11" style="1" bestFit="1" customWidth="1"/>
    <col min="264" max="264" width="8.28515625" style="1" customWidth="1"/>
    <col min="265" max="265" width="11" style="1" bestFit="1" customWidth="1"/>
    <col min="266" max="266" width="8" style="1" customWidth="1"/>
    <col min="267" max="267" width="11.140625" style="1" customWidth="1"/>
    <col min="268" max="268" width="8.5703125" style="1" customWidth="1"/>
    <col min="269" max="510" width="9.140625" style="1"/>
    <col min="511" max="511" width="9.42578125" style="1" bestFit="1" customWidth="1"/>
    <col min="512" max="512" width="25.85546875" style="1" customWidth="1"/>
    <col min="513" max="513" width="13.7109375" style="1" bestFit="1" customWidth="1"/>
    <col min="514" max="514" width="9.140625" style="1" customWidth="1"/>
    <col min="515" max="515" width="10" style="1" bestFit="1" customWidth="1"/>
    <col min="516" max="516" width="8.28515625" style="1" customWidth="1"/>
    <col min="517" max="517" width="10" style="1" bestFit="1" customWidth="1"/>
    <col min="518" max="518" width="7.5703125" style="1" customWidth="1"/>
    <col min="519" max="519" width="11" style="1" bestFit="1" customWidth="1"/>
    <col min="520" max="520" width="8.28515625" style="1" customWidth="1"/>
    <col min="521" max="521" width="11" style="1" bestFit="1" customWidth="1"/>
    <col min="522" max="522" width="8" style="1" customWidth="1"/>
    <col min="523" max="523" width="11.140625" style="1" customWidth="1"/>
    <col min="524" max="524" width="8.5703125" style="1" customWidth="1"/>
    <col min="525" max="766" width="9.140625" style="1"/>
    <col min="767" max="767" width="9.42578125" style="1" bestFit="1" customWidth="1"/>
    <col min="768" max="768" width="25.85546875" style="1" customWidth="1"/>
    <col min="769" max="769" width="13.7109375" style="1" bestFit="1" customWidth="1"/>
    <col min="770" max="770" width="9.140625" style="1" customWidth="1"/>
    <col min="771" max="771" width="10" style="1" bestFit="1" customWidth="1"/>
    <col min="772" max="772" width="8.28515625" style="1" customWidth="1"/>
    <col min="773" max="773" width="10" style="1" bestFit="1" customWidth="1"/>
    <col min="774" max="774" width="7.5703125" style="1" customWidth="1"/>
    <col min="775" max="775" width="11" style="1" bestFit="1" customWidth="1"/>
    <col min="776" max="776" width="8.28515625" style="1" customWidth="1"/>
    <col min="777" max="777" width="11" style="1" bestFit="1" customWidth="1"/>
    <col min="778" max="778" width="8" style="1" customWidth="1"/>
    <col min="779" max="779" width="11.140625" style="1" customWidth="1"/>
    <col min="780" max="780" width="8.5703125" style="1" customWidth="1"/>
    <col min="781" max="1022" width="9.140625" style="1"/>
    <col min="1023" max="1023" width="9.42578125" style="1" bestFit="1" customWidth="1"/>
    <col min="1024" max="1024" width="25.85546875" style="1" customWidth="1"/>
    <col min="1025" max="1025" width="13.7109375" style="1" bestFit="1" customWidth="1"/>
    <col min="1026" max="1026" width="9.140625" style="1" customWidth="1"/>
    <col min="1027" max="1027" width="10" style="1" bestFit="1" customWidth="1"/>
    <col min="1028" max="1028" width="8.28515625" style="1" customWidth="1"/>
    <col min="1029" max="1029" width="10" style="1" bestFit="1" customWidth="1"/>
    <col min="1030" max="1030" width="7.5703125" style="1" customWidth="1"/>
    <col min="1031" max="1031" width="11" style="1" bestFit="1" customWidth="1"/>
    <col min="1032" max="1032" width="8.28515625" style="1" customWidth="1"/>
    <col min="1033" max="1033" width="11" style="1" bestFit="1" customWidth="1"/>
    <col min="1034" max="1034" width="8" style="1" customWidth="1"/>
    <col min="1035" max="1035" width="11.140625" style="1" customWidth="1"/>
    <col min="1036" max="1036" width="8.5703125" style="1" customWidth="1"/>
    <col min="1037" max="1278" width="9.140625" style="1"/>
    <col min="1279" max="1279" width="9.42578125" style="1" bestFit="1" customWidth="1"/>
    <col min="1280" max="1280" width="25.85546875" style="1" customWidth="1"/>
    <col min="1281" max="1281" width="13.7109375" style="1" bestFit="1" customWidth="1"/>
    <col min="1282" max="1282" width="9.140625" style="1" customWidth="1"/>
    <col min="1283" max="1283" width="10" style="1" bestFit="1" customWidth="1"/>
    <col min="1284" max="1284" width="8.28515625" style="1" customWidth="1"/>
    <col min="1285" max="1285" width="10" style="1" bestFit="1" customWidth="1"/>
    <col min="1286" max="1286" width="7.5703125" style="1" customWidth="1"/>
    <col min="1287" max="1287" width="11" style="1" bestFit="1" customWidth="1"/>
    <col min="1288" max="1288" width="8.28515625" style="1" customWidth="1"/>
    <col min="1289" max="1289" width="11" style="1" bestFit="1" customWidth="1"/>
    <col min="1290" max="1290" width="8" style="1" customWidth="1"/>
    <col min="1291" max="1291" width="11.140625" style="1" customWidth="1"/>
    <col min="1292" max="1292" width="8.5703125" style="1" customWidth="1"/>
    <col min="1293" max="1534" width="9.140625" style="1"/>
    <col min="1535" max="1535" width="9.42578125" style="1" bestFit="1" customWidth="1"/>
    <col min="1536" max="1536" width="25.85546875" style="1" customWidth="1"/>
    <col min="1537" max="1537" width="13.7109375" style="1" bestFit="1" customWidth="1"/>
    <col min="1538" max="1538" width="9.140625" style="1" customWidth="1"/>
    <col min="1539" max="1539" width="10" style="1" bestFit="1" customWidth="1"/>
    <col min="1540" max="1540" width="8.28515625" style="1" customWidth="1"/>
    <col min="1541" max="1541" width="10" style="1" bestFit="1" customWidth="1"/>
    <col min="1542" max="1542" width="7.5703125" style="1" customWidth="1"/>
    <col min="1543" max="1543" width="11" style="1" bestFit="1" customWidth="1"/>
    <col min="1544" max="1544" width="8.28515625" style="1" customWidth="1"/>
    <col min="1545" max="1545" width="11" style="1" bestFit="1" customWidth="1"/>
    <col min="1546" max="1546" width="8" style="1" customWidth="1"/>
    <col min="1547" max="1547" width="11.140625" style="1" customWidth="1"/>
    <col min="1548" max="1548" width="8.5703125" style="1" customWidth="1"/>
    <col min="1549" max="1790" width="9.140625" style="1"/>
    <col min="1791" max="1791" width="9.42578125" style="1" bestFit="1" customWidth="1"/>
    <col min="1792" max="1792" width="25.85546875" style="1" customWidth="1"/>
    <col min="1793" max="1793" width="13.7109375" style="1" bestFit="1" customWidth="1"/>
    <col min="1794" max="1794" width="9.140625" style="1" customWidth="1"/>
    <col min="1795" max="1795" width="10" style="1" bestFit="1" customWidth="1"/>
    <col min="1796" max="1796" width="8.28515625" style="1" customWidth="1"/>
    <col min="1797" max="1797" width="10" style="1" bestFit="1" customWidth="1"/>
    <col min="1798" max="1798" width="7.5703125" style="1" customWidth="1"/>
    <col min="1799" max="1799" width="11" style="1" bestFit="1" customWidth="1"/>
    <col min="1800" max="1800" width="8.28515625" style="1" customWidth="1"/>
    <col min="1801" max="1801" width="11" style="1" bestFit="1" customWidth="1"/>
    <col min="1802" max="1802" width="8" style="1" customWidth="1"/>
    <col min="1803" max="1803" width="11.140625" style="1" customWidth="1"/>
    <col min="1804" max="1804" width="8.5703125" style="1" customWidth="1"/>
    <col min="1805" max="2046" width="9.140625" style="1"/>
    <col min="2047" max="2047" width="9.42578125" style="1" bestFit="1" customWidth="1"/>
    <col min="2048" max="2048" width="25.85546875" style="1" customWidth="1"/>
    <col min="2049" max="2049" width="13.7109375" style="1" bestFit="1" customWidth="1"/>
    <col min="2050" max="2050" width="9.140625" style="1" customWidth="1"/>
    <col min="2051" max="2051" width="10" style="1" bestFit="1" customWidth="1"/>
    <col min="2052" max="2052" width="8.28515625" style="1" customWidth="1"/>
    <col min="2053" max="2053" width="10" style="1" bestFit="1" customWidth="1"/>
    <col min="2054" max="2054" width="7.5703125" style="1" customWidth="1"/>
    <col min="2055" max="2055" width="11" style="1" bestFit="1" customWidth="1"/>
    <col min="2056" max="2056" width="8.28515625" style="1" customWidth="1"/>
    <col min="2057" max="2057" width="11" style="1" bestFit="1" customWidth="1"/>
    <col min="2058" max="2058" width="8" style="1" customWidth="1"/>
    <col min="2059" max="2059" width="11.140625" style="1" customWidth="1"/>
    <col min="2060" max="2060" width="8.5703125" style="1" customWidth="1"/>
    <col min="2061" max="2302" width="9.140625" style="1"/>
    <col min="2303" max="2303" width="9.42578125" style="1" bestFit="1" customWidth="1"/>
    <col min="2304" max="2304" width="25.85546875" style="1" customWidth="1"/>
    <col min="2305" max="2305" width="13.7109375" style="1" bestFit="1" customWidth="1"/>
    <col min="2306" max="2306" width="9.140625" style="1" customWidth="1"/>
    <col min="2307" max="2307" width="10" style="1" bestFit="1" customWidth="1"/>
    <col min="2308" max="2308" width="8.28515625" style="1" customWidth="1"/>
    <col min="2309" max="2309" width="10" style="1" bestFit="1" customWidth="1"/>
    <col min="2310" max="2310" width="7.5703125" style="1" customWidth="1"/>
    <col min="2311" max="2311" width="11" style="1" bestFit="1" customWidth="1"/>
    <col min="2312" max="2312" width="8.28515625" style="1" customWidth="1"/>
    <col min="2313" max="2313" width="11" style="1" bestFit="1" customWidth="1"/>
    <col min="2314" max="2314" width="8" style="1" customWidth="1"/>
    <col min="2315" max="2315" width="11.140625" style="1" customWidth="1"/>
    <col min="2316" max="2316" width="8.5703125" style="1" customWidth="1"/>
    <col min="2317" max="2558" width="9.140625" style="1"/>
    <col min="2559" max="2559" width="9.42578125" style="1" bestFit="1" customWidth="1"/>
    <col min="2560" max="2560" width="25.85546875" style="1" customWidth="1"/>
    <col min="2561" max="2561" width="13.7109375" style="1" bestFit="1" customWidth="1"/>
    <col min="2562" max="2562" width="9.140625" style="1" customWidth="1"/>
    <col min="2563" max="2563" width="10" style="1" bestFit="1" customWidth="1"/>
    <col min="2564" max="2564" width="8.28515625" style="1" customWidth="1"/>
    <col min="2565" max="2565" width="10" style="1" bestFit="1" customWidth="1"/>
    <col min="2566" max="2566" width="7.5703125" style="1" customWidth="1"/>
    <col min="2567" max="2567" width="11" style="1" bestFit="1" customWidth="1"/>
    <col min="2568" max="2568" width="8.28515625" style="1" customWidth="1"/>
    <col min="2569" max="2569" width="11" style="1" bestFit="1" customWidth="1"/>
    <col min="2570" max="2570" width="8" style="1" customWidth="1"/>
    <col min="2571" max="2571" width="11.140625" style="1" customWidth="1"/>
    <col min="2572" max="2572" width="8.5703125" style="1" customWidth="1"/>
    <col min="2573" max="2814" width="9.140625" style="1"/>
    <col min="2815" max="2815" width="9.42578125" style="1" bestFit="1" customWidth="1"/>
    <col min="2816" max="2816" width="25.85546875" style="1" customWidth="1"/>
    <col min="2817" max="2817" width="13.7109375" style="1" bestFit="1" customWidth="1"/>
    <col min="2818" max="2818" width="9.140625" style="1" customWidth="1"/>
    <col min="2819" max="2819" width="10" style="1" bestFit="1" customWidth="1"/>
    <col min="2820" max="2820" width="8.28515625" style="1" customWidth="1"/>
    <col min="2821" max="2821" width="10" style="1" bestFit="1" customWidth="1"/>
    <col min="2822" max="2822" width="7.5703125" style="1" customWidth="1"/>
    <col min="2823" max="2823" width="11" style="1" bestFit="1" customWidth="1"/>
    <col min="2824" max="2824" width="8.28515625" style="1" customWidth="1"/>
    <col min="2825" max="2825" width="11" style="1" bestFit="1" customWidth="1"/>
    <col min="2826" max="2826" width="8" style="1" customWidth="1"/>
    <col min="2827" max="2827" width="11.140625" style="1" customWidth="1"/>
    <col min="2828" max="2828" width="8.5703125" style="1" customWidth="1"/>
    <col min="2829" max="3070" width="9.140625" style="1"/>
    <col min="3071" max="3071" width="9.42578125" style="1" bestFit="1" customWidth="1"/>
    <col min="3072" max="3072" width="25.85546875" style="1" customWidth="1"/>
    <col min="3073" max="3073" width="13.7109375" style="1" bestFit="1" customWidth="1"/>
    <col min="3074" max="3074" width="9.140625" style="1" customWidth="1"/>
    <col min="3075" max="3075" width="10" style="1" bestFit="1" customWidth="1"/>
    <col min="3076" max="3076" width="8.28515625" style="1" customWidth="1"/>
    <col min="3077" max="3077" width="10" style="1" bestFit="1" customWidth="1"/>
    <col min="3078" max="3078" width="7.5703125" style="1" customWidth="1"/>
    <col min="3079" max="3079" width="11" style="1" bestFit="1" customWidth="1"/>
    <col min="3080" max="3080" width="8.28515625" style="1" customWidth="1"/>
    <col min="3081" max="3081" width="11" style="1" bestFit="1" customWidth="1"/>
    <col min="3082" max="3082" width="8" style="1" customWidth="1"/>
    <col min="3083" max="3083" width="11.140625" style="1" customWidth="1"/>
    <col min="3084" max="3084" width="8.5703125" style="1" customWidth="1"/>
    <col min="3085" max="3326" width="9.140625" style="1"/>
    <col min="3327" max="3327" width="9.42578125" style="1" bestFit="1" customWidth="1"/>
    <col min="3328" max="3328" width="25.85546875" style="1" customWidth="1"/>
    <col min="3329" max="3329" width="13.7109375" style="1" bestFit="1" customWidth="1"/>
    <col min="3330" max="3330" width="9.140625" style="1" customWidth="1"/>
    <col min="3331" max="3331" width="10" style="1" bestFit="1" customWidth="1"/>
    <col min="3332" max="3332" width="8.28515625" style="1" customWidth="1"/>
    <col min="3333" max="3333" width="10" style="1" bestFit="1" customWidth="1"/>
    <col min="3334" max="3334" width="7.5703125" style="1" customWidth="1"/>
    <col min="3335" max="3335" width="11" style="1" bestFit="1" customWidth="1"/>
    <col min="3336" max="3336" width="8.28515625" style="1" customWidth="1"/>
    <col min="3337" max="3337" width="11" style="1" bestFit="1" customWidth="1"/>
    <col min="3338" max="3338" width="8" style="1" customWidth="1"/>
    <col min="3339" max="3339" width="11.140625" style="1" customWidth="1"/>
    <col min="3340" max="3340" width="8.5703125" style="1" customWidth="1"/>
    <col min="3341" max="3582" width="9.140625" style="1"/>
    <col min="3583" max="3583" width="9.42578125" style="1" bestFit="1" customWidth="1"/>
    <col min="3584" max="3584" width="25.85546875" style="1" customWidth="1"/>
    <col min="3585" max="3585" width="13.7109375" style="1" bestFit="1" customWidth="1"/>
    <col min="3586" max="3586" width="9.140625" style="1" customWidth="1"/>
    <col min="3587" max="3587" width="10" style="1" bestFit="1" customWidth="1"/>
    <col min="3588" max="3588" width="8.28515625" style="1" customWidth="1"/>
    <col min="3589" max="3589" width="10" style="1" bestFit="1" customWidth="1"/>
    <col min="3590" max="3590" width="7.5703125" style="1" customWidth="1"/>
    <col min="3591" max="3591" width="11" style="1" bestFit="1" customWidth="1"/>
    <col min="3592" max="3592" width="8.28515625" style="1" customWidth="1"/>
    <col min="3593" max="3593" width="11" style="1" bestFit="1" customWidth="1"/>
    <col min="3594" max="3594" width="8" style="1" customWidth="1"/>
    <col min="3595" max="3595" width="11.140625" style="1" customWidth="1"/>
    <col min="3596" max="3596" width="8.5703125" style="1" customWidth="1"/>
    <col min="3597" max="3838" width="9.140625" style="1"/>
    <col min="3839" max="3839" width="9.42578125" style="1" bestFit="1" customWidth="1"/>
    <col min="3840" max="3840" width="25.85546875" style="1" customWidth="1"/>
    <col min="3841" max="3841" width="13.7109375" style="1" bestFit="1" customWidth="1"/>
    <col min="3842" max="3842" width="9.140625" style="1" customWidth="1"/>
    <col min="3843" max="3843" width="10" style="1" bestFit="1" customWidth="1"/>
    <col min="3844" max="3844" width="8.28515625" style="1" customWidth="1"/>
    <col min="3845" max="3845" width="10" style="1" bestFit="1" customWidth="1"/>
    <col min="3846" max="3846" width="7.5703125" style="1" customWidth="1"/>
    <col min="3847" max="3847" width="11" style="1" bestFit="1" customWidth="1"/>
    <col min="3848" max="3848" width="8.28515625" style="1" customWidth="1"/>
    <col min="3849" max="3849" width="11" style="1" bestFit="1" customWidth="1"/>
    <col min="3850" max="3850" width="8" style="1" customWidth="1"/>
    <col min="3851" max="3851" width="11.140625" style="1" customWidth="1"/>
    <col min="3852" max="3852" width="8.5703125" style="1" customWidth="1"/>
    <col min="3853" max="4094" width="9.140625" style="1"/>
    <col min="4095" max="4095" width="9.42578125" style="1" bestFit="1" customWidth="1"/>
    <col min="4096" max="4096" width="25.85546875" style="1" customWidth="1"/>
    <col min="4097" max="4097" width="13.7109375" style="1" bestFit="1" customWidth="1"/>
    <col min="4098" max="4098" width="9.140625" style="1" customWidth="1"/>
    <col min="4099" max="4099" width="10" style="1" bestFit="1" customWidth="1"/>
    <col min="4100" max="4100" width="8.28515625" style="1" customWidth="1"/>
    <col min="4101" max="4101" width="10" style="1" bestFit="1" customWidth="1"/>
    <col min="4102" max="4102" width="7.5703125" style="1" customWidth="1"/>
    <col min="4103" max="4103" width="11" style="1" bestFit="1" customWidth="1"/>
    <col min="4104" max="4104" width="8.28515625" style="1" customWidth="1"/>
    <col min="4105" max="4105" width="11" style="1" bestFit="1" customWidth="1"/>
    <col min="4106" max="4106" width="8" style="1" customWidth="1"/>
    <col min="4107" max="4107" width="11.140625" style="1" customWidth="1"/>
    <col min="4108" max="4108" width="8.5703125" style="1" customWidth="1"/>
    <col min="4109" max="4350" width="9.140625" style="1"/>
    <col min="4351" max="4351" width="9.42578125" style="1" bestFit="1" customWidth="1"/>
    <col min="4352" max="4352" width="25.85546875" style="1" customWidth="1"/>
    <col min="4353" max="4353" width="13.7109375" style="1" bestFit="1" customWidth="1"/>
    <col min="4354" max="4354" width="9.140625" style="1" customWidth="1"/>
    <col min="4355" max="4355" width="10" style="1" bestFit="1" customWidth="1"/>
    <col min="4356" max="4356" width="8.28515625" style="1" customWidth="1"/>
    <col min="4357" max="4357" width="10" style="1" bestFit="1" customWidth="1"/>
    <col min="4358" max="4358" width="7.5703125" style="1" customWidth="1"/>
    <col min="4359" max="4359" width="11" style="1" bestFit="1" customWidth="1"/>
    <col min="4360" max="4360" width="8.28515625" style="1" customWidth="1"/>
    <col min="4361" max="4361" width="11" style="1" bestFit="1" customWidth="1"/>
    <col min="4362" max="4362" width="8" style="1" customWidth="1"/>
    <col min="4363" max="4363" width="11.140625" style="1" customWidth="1"/>
    <col min="4364" max="4364" width="8.5703125" style="1" customWidth="1"/>
    <col min="4365" max="4606" width="9.140625" style="1"/>
    <col min="4607" max="4607" width="9.42578125" style="1" bestFit="1" customWidth="1"/>
    <col min="4608" max="4608" width="25.85546875" style="1" customWidth="1"/>
    <col min="4609" max="4609" width="13.7109375" style="1" bestFit="1" customWidth="1"/>
    <col min="4610" max="4610" width="9.140625" style="1" customWidth="1"/>
    <col min="4611" max="4611" width="10" style="1" bestFit="1" customWidth="1"/>
    <col min="4612" max="4612" width="8.28515625" style="1" customWidth="1"/>
    <col min="4613" max="4613" width="10" style="1" bestFit="1" customWidth="1"/>
    <col min="4614" max="4614" width="7.5703125" style="1" customWidth="1"/>
    <col min="4615" max="4615" width="11" style="1" bestFit="1" customWidth="1"/>
    <col min="4616" max="4616" width="8.28515625" style="1" customWidth="1"/>
    <col min="4617" max="4617" width="11" style="1" bestFit="1" customWidth="1"/>
    <col min="4618" max="4618" width="8" style="1" customWidth="1"/>
    <col min="4619" max="4619" width="11.140625" style="1" customWidth="1"/>
    <col min="4620" max="4620" width="8.5703125" style="1" customWidth="1"/>
    <col min="4621" max="4862" width="9.140625" style="1"/>
    <col min="4863" max="4863" width="9.42578125" style="1" bestFit="1" customWidth="1"/>
    <col min="4864" max="4864" width="25.85546875" style="1" customWidth="1"/>
    <col min="4865" max="4865" width="13.7109375" style="1" bestFit="1" customWidth="1"/>
    <col min="4866" max="4866" width="9.140625" style="1" customWidth="1"/>
    <col min="4867" max="4867" width="10" style="1" bestFit="1" customWidth="1"/>
    <col min="4868" max="4868" width="8.28515625" style="1" customWidth="1"/>
    <col min="4869" max="4869" width="10" style="1" bestFit="1" customWidth="1"/>
    <col min="4870" max="4870" width="7.5703125" style="1" customWidth="1"/>
    <col min="4871" max="4871" width="11" style="1" bestFit="1" customWidth="1"/>
    <col min="4872" max="4872" width="8.28515625" style="1" customWidth="1"/>
    <col min="4873" max="4873" width="11" style="1" bestFit="1" customWidth="1"/>
    <col min="4874" max="4874" width="8" style="1" customWidth="1"/>
    <col min="4875" max="4875" width="11.140625" style="1" customWidth="1"/>
    <col min="4876" max="4876" width="8.5703125" style="1" customWidth="1"/>
    <col min="4877" max="5118" width="9.140625" style="1"/>
    <col min="5119" max="5119" width="9.42578125" style="1" bestFit="1" customWidth="1"/>
    <col min="5120" max="5120" width="25.85546875" style="1" customWidth="1"/>
    <col min="5121" max="5121" width="13.7109375" style="1" bestFit="1" customWidth="1"/>
    <col min="5122" max="5122" width="9.140625" style="1" customWidth="1"/>
    <col min="5123" max="5123" width="10" style="1" bestFit="1" customWidth="1"/>
    <col min="5124" max="5124" width="8.28515625" style="1" customWidth="1"/>
    <col min="5125" max="5125" width="10" style="1" bestFit="1" customWidth="1"/>
    <col min="5126" max="5126" width="7.5703125" style="1" customWidth="1"/>
    <col min="5127" max="5127" width="11" style="1" bestFit="1" customWidth="1"/>
    <col min="5128" max="5128" width="8.28515625" style="1" customWidth="1"/>
    <col min="5129" max="5129" width="11" style="1" bestFit="1" customWidth="1"/>
    <col min="5130" max="5130" width="8" style="1" customWidth="1"/>
    <col min="5131" max="5131" width="11.140625" style="1" customWidth="1"/>
    <col min="5132" max="5132" width="8.5703125" style="1" customWidth="1"/>
    <col min="5133" max="5374" width="9.140625" style="1"/>
    <col min="5375" max="5375" width="9.42578125" style="1" bestFit="1" customWidth="1"/>
    <col min="5376" max="5376" width="25.85546875" style="1" customWidth="1"/>
    <col min="5377" max="5377" width="13.7109375" style="1" bestFit="1" customWidth="1"/>
    <col min="5378" max="5378" width="9.140625" style="1" customWidth="1"/>
    <col min="5379" max="5379" width="10" style="1" bestFit="1" customWidth="1"/>
    <col min="5380" max="5380" width="8.28515625" style="1" customWidth="1"/>
    <col min="5381" max="5381" width="10" style="1" bestFit="1" customWidth="1"/>
    <col min="5382" max="5382" width="7.5703125" style="1" customWidth="1"/>
    <col min="5383" max="5383" width="11" style="1" bestFit="1" customWidth="1"/>
    <col min="5384" max="5384" width="8.28515625" style="1" customWidth="1"/>
    <col min="5385" max="5385" width="11" style="1" bestFit="1" customWidth="1"/>
    <col min="5386" max="5386" width="8" style="1" customWidth="1"/>
    <col min="5387" max="5387" width="11.140625" style="1" customWidth="1"/>
    <col min="5388" max="5388" width="8.5703125" style="1" customWidth="1"/>
    <col min="5389" max="5630" width="9.140625" style="1"/>
    <col min="5631" max="5631" width="9.42578125" style="1" bestFit="1" customWidth="1"/>
    <col min="5632" max="5632" width="25.85546875" style="1" customWidth="1"/>
    <col min="5633" max="5633" width="13.7109375" style="1" bestFit="1" customWidth="1"/>
    <col min="5634" max="5634" width="9.140625" style="1" customWidth="1"/>
    <col min="5635" max="5635" width="10" style="1" bestFit="1" customWidth="1"/>
    <col min="5636" max="5636" width="8.28515625" style="1" customWidth="1"/>
    <col min="5637" max="5637" width="10" style="1" bestFit="1" customWidth="1"/>
    <col min="5638" max="5638" width="7.5703125" style="1" customWidth="1"/>
    <col min="5639" max="5639" width="11" style="1" bestFit="1" customWidth="1"/>
    <col min="5640" max="5640" width="8.28515625" style="1" customWidth="1"/>
    <col min="5641" max="5641" width="11" style="1" bestFit="1" customWidth="1"/>
    <col min="5642" max="5642" width="8" style="1" customWidth="1"/>
    <col min="5643" max="5643" width="11.140625" style="1" customWidth="1"/>
    <col min="5644" max="5644" width="8.5703125" style="1" customWidth="1"/>
    <col min="5645" max="5886" width="9.140625" style="1"/>
    <col min="5887" max="5887" width="9.42578125" style="1" bestFit="1" customWidth="1"/>
    <col min="5888" max="5888" width="25.85546875" style="1" customWidth="1"/>
    <col min="5889" max="5889" width="13.7109375" style="1" bestFit="1" customWidth="1"/>
    <col min="5890" max="5890" width="9.140625" style="1" customWidth="1"/>
    <col min="5891" max="5891" width="10" style="1" bestFit="1" customWidth="1"/>
    <col min="5892" max="5892" width="8.28515625" style="1" customWidth="1"/>
    <col min="5893" max="5893" width="10" style="1" bestFit="1" customWidth="1"/>
    <col min="5894" max="5894" width="7.5703125" style="1" customWidth="1"/>
    <col min="5895" max="5895" width="11" style="1" bestFit="1" customWidth="1"/>
    <col min="5896" max="5896" width="8.28515625" style="1" customWidth="1"/>
    <col min="5897" max="5897" width="11" style="1" bestFit="1" customWidth="1"/>
    <col min="5898" max="5898" width="8" style="1" customWidth="1"/>
    <col min="5899" max="5899" width="11.140625" style="1" customWidth="1"/>
    <col min="5900" max="5900" width="8.5703125" style="1" customWidth="1"/>
    <col min="5901" max="6142" width="9.140625" style="1"/>
    <col min="6143" max="6143" width="9.42578125" style="1" bestFit="1" customWidth="1"/>
    <col min="6144" max="6144" width="25.85546875" style="1" customWidth="1"/>
    <col min="6145" max="6145" width="13.7109375" style="1" bestFit="1" customWidth="1"/>
    <col min="6146" max="6146" width="9.140625" style="1" customWidth="1"/>
    <col min="6147" max="6147" width="10" style="1" bestFit="1" customWidth="1"/>
    <col min="6148" max="6148" width="8.28515625" style="1" customWidth="1"/>
    <col min="6149" max="6149" width="10" style="1" bestFit="1" customWidth="1"/>
    <col min="6150" max="6150" width="7.5703125" style="1" customWidth="1"/>
    <col min="6151" max="6151" width="11" style="1" bestFit="1" customWidth="1"/>
    <col min="6152" max="6152" width="8.28515625" style="1" customWidth="1"/>
    <col min="6153" max="6153" width="11" style="1" bestFit="1" customWidth="1"/>
    <col min="6154" max="6154" width="8" style="1" customWidth="1"/>
    <col min="6155" max="6155" width="11.140625" style="1" customWidth="1"/>
    <col min="6156" max="6156" width="8.5703125" style="1" customWidth="1"/>
    <col min="6157" max="6398" width="9.140625" style="1"/>
    <col min="6399" max="6399" width="9.42578125" style="1" bestFit="1" customWidth="1"/>
    <col min="6400" max="6400" width="25.85546875" style="1" customWidth="1"/>
    <col min="6401" max="6401" width="13.7109375" style="1" bestFit="1" customWidth="1"/>
    <col min="6402" max="6402" width="9.140625" style="1" customWidth="1"/>
    <col min="6403" max="6403" width="10" style="1" bestFit="1" customWidth="1"/>
    <col min="6404" max="6404" width="8.28515625" style="1" customWidth="1"/>
    <col min="6405" max="6405" width="10" style="1" bestFit="1" customWidth="1"/>
    <col min="6406" max="6406" width="7.5703125" style="1" customWidth="1"/>
    <col min="6407" max="6407" width="11" style="1" bestFit="1" customWidth="1"/>
    <col min="6408" max="6408" width="8.28515625" style="1" customWidth="1"/>
    <col min="6409" max="6409" width="11" style="1" bestFit="1" customWidth="1"/>
    <col min="6410" max="6410" width="8" style="1" customWidth="1"/>
    <col min="6411" max="6411" width="11.140625" style="1" customWidth="1"/>
    <col min="6412" max="6412" width="8.5703125" style="1" customWidth="1"/>
    <col min="6413" max="6654" width="9.140625" style="1"/>
    <col min="6655" max="6655" width="9.42578125" style="1" bestFit="1" customWidth="1"/>
    <col min="6656" max="6656" width="25.85546875" style="1" customWidth="1"/>
    <col min="6657" max="6657" width="13.7109375" style="1" bestFit="1" customWidth="1"/>
    <col min="6658" max="6658" width="9.140625" style="1" customWidth="1"/>
    <col min="6659" max="6659" width="10" style="1" bestFit="1" customWidth="1"/>
    <col min="6660" max="6660" width="8.28515625" style="1" customWidth="1"/>
    <col min="6661" max="6661" width="10" style="1" bestFit="1" customWidth="1"/>
    <col min="6662" max="6662" width="7.5703125" style="1" customWidth="1"/>
    <col min="6663" max="6663" width="11" style="1" bestFit="1" customWidth="1"/>
    <col min="6664" max="6664" width="8.28515625" style="1" customWidth="1"/>
    <col min="6665" max="6665" width="11" style="1" bestFit="1" customWidth="1"/>
    <col min="6666" max="6666" width="8" style="1" customWidth="1"/>
    <col min="6667" max="6667" width="11.140625" style="1" customWidth="1"/>
    <col min="6668" max="6668" width="8.5703125" style="1" customWidth="1"/>
    <col min="6669" max="6910" width="9.140625" style="1"/>
    <col min="6911" max="6911" width="9.42578125" style="1" bestFit="1" customWidth="1"/>
    <col min="6912" max="6912" width="25.85546875" style="1" customWidth="1"/>
    <col min="6913" max="6913" width="13.7109375" style="1" bestFit="1" customWidth="1"/>
    <col min="6914" max="6914" width="9.140625" style="1" customWidth="1"/>
    <col min="6915" max="6915" width="10" style="1" bestFit="1" customWidth="1"/>
    <col min="6916" max="6916" width="8.28515625" style="1" customWidth="1"/>
    <col min="6917" max="6917" width="10" style="1" bestFit="1" customWidth="1"/>
    <col min="6918" max="6918" width="7.5703125" style="1" customWidth="1"/>
    <col min="6919" max="6919" width="11" style="1" bestFit="1" customWidth="1"/>
    <col min="6920" max="6920" width="8.28515625" style="1" customWidth="1"/>
    <col min="6921" max="6921" width="11" style="1" bestFit="1" customWidth="1"/>
    <col min="6922" max="6922" width="8" style="1" customWidth="1"/>
    <col min="6923" max="6923" width="11.140625" style="1" customWidth="1"/>
    <col min="6924" max="6924" width="8.5703125" style="1" customWidth="1"/>
    <col min="6925" max="7166" width="9.140625" style="1"/>
    <col min="7167" max="7167" width="9.42578125" style="1" bestFit="1" customWidth="1"/>
    <col min="7168" max="7168" width="25.85546875" style="1" customWidth="1"/>
    <col min="7169" max="7169" width="13.7109375" style="1" bestFit="1" customWidth="1"/>
    <col min="7170" max="7170" width="9.140625" style="1" customWidth="1"/>
    <col min="7171" max="7171" width="10" style="1" bestFit="1" customWidth="1"/>
    <col min="7172" max="7172" width="8.28515625" style="1" customWidth="1"/>
    <col min="7173" max="7173" width="10" style="1" bestFit="1" customWidth="1"/>
    <col min="7174" max="7174" width="7.5703125" style="1" customWidth="1"/>
    <col min="7175" max="7175" width="11" style="1" bestFit="1" customWidth="1"/>
    <col min="7176" max="7176" width="8.28515625" style="1" customWidth="1"/>
    <col min="7177" max="7177" width="11" style="1" bestFit="1" customWidth="1"/>
    <col min="7178" max="7178" width="8" style="1" customWidth="1"/>
    <col min="7179" max="7179" width="11.140625" style="1" customWidth="1"/>
    <col min="7180" max="7180" width="8.5703125" style="1" customWidth="1"/>
    <col min="7181" max="7422" width="9.140625" style="1"/>
    <col min="7423" max="7423" width="9.42578125" style="1" bestFit="1" customWidth="1"/>
    <col min="7424" max="7424" width="25.85546875" style="1" customWidth="1"/>
    <col min="7425" max="7425" width="13.7109375" style="1" bestFit="1" customWidth="1"/>
    <col min="7426" max="7426" width="9.140625" style="1" customWidth="1"/>
    <col min="7427" max="7427" width="10" style="1" bestFit="1" customWidth="1"/>
    <col min="7428" max="7428" width="8.28515625" style="1" customWidth="1"/>
    <col min="7429" max="7429" width="10" style="1" bestFit="1" customWidth="1"/>
    <col min="7430" max="7430" width="7.5703125" style="1" customWidth="1"/>
    <col min="7431" max="7431" width="11" style="1" bestFit="1" customWidth="1"/>
    <col min="7432" max="7432" width="8.28515625" style="1" customWidth="1"/>
    <col min="7433" max="7433" width="11" style="1" bestFit="1" customWidth="1"/>
    <col min="7434" max="7434" width="8" style="1" customWidth="1"/>
    <col min="7435" max="7435" width="11.140625" style="1" customWidth="1"/>
    <col min="7436" max="7436" width="8.5703125" style="1" customWidth="1"/>
    <col min="7437" max="7678" width="9.140625" style="1"/>
    <col min="7679" max="7679" width="9.42578125" style="1" bestFit="1" customWidth="1"/>
    <col min="7680" max="7680" width="25.85546875" style="1" customWidth="1"/>
    <col min="7681" max="7681" width="13.7109375" style="1" bestFit="1" customWidth="1"/>
    <col min="7682" max="7682" width="9.140625" style="1" customWidth="1"/>
    <col min="7683" max="7683" width="10" style="1" bestFit="1" customWidth="1"/>
    <col min="7684" max="7684" width="8.28515625" style="1" customWidth="1"/>
    <col min="7685" max="7685" width="10" style="1" bestFit="1" customWidth="1"/>
    <col min="7686" max="7686" width="7.5703125" style="1" customWidth="1"/>
    <col min="7687" max="7687" width="11" style="1" bestFit="1" customWidth="1"/>
    <col min="7688" max="7688" width="8.28515625" style="1" customWidth="1"/>
    <col min="7689" max="7689" width="11" style="1" bestFit="1" customWidth="1"/>
    <col min="7690" max="7690" width="8" style="1" customWidth="1"/>
    <col min="7691" max="7691" width="11.140625" style="1" customWidth="1"/>
    <col min="7692" max="7692" width="8.5703125" style="1" customWidth="1"/>
    <col min="7693" max="7934" width="9.140625" style="1"/>
    <col min="7935" max="7935" width="9.42578125" style="1" bestFit="1" customWidth="1"/>
    <col min="7936" max="7936" width="25.85546875" style="1" customWidth="1"/>
    <col min="7937" max="7937" width="13.7109375" style="1" bestFit="1" customWidth="1"/>
    <col min="7938" max="7938" width="9.140625" style="1" customWidth="1"/>
    <col min="7939" max="7939" width="10" style="1" bestFit="1" customWidth="1"/>
    <col min="7940" max="7940" width="8.28515625" style="1" customWidth="1"/>
    <col min="7941" max="7941" width="10" style="1" bestFit="1" customWidth="1"/>
    <col min="7942" max="7942" width="7.5703125" style="1" customWidth="1"/>
    <col min="7943" max="7943" width="11" style="1" bestFit="1" customWidth="1"/>
    <col min="7944" max="7944" width="8.28515625" style="1" customWidth="1"/>
    <col min="7945" max="7945" width="11" style="1" bestFit="1" customWidth="1"/>
    <col min="7946" max="7946" width="8" style="1" customWidth="1"/>
    <col min="7947" max="7947" width="11.140625" style="1" customWidth="1"/>
    <col min="7948" max="7948" width="8.5703125" style="1" customWidth="1"/>
    <col min="7949" max="8190" width="9.140625" style="1"/>
    <col min="8191" max="8191" width="9.42578125" style="1" bestFit="1" customWidth="1"/>
    <col min="8192" max="8192" width="25.85546875" style="1" customWidth="1"/>
    <col min="8193" max="8193" width="13.7109375" style="1" bestFit="1" customWidth="1"/>
    <col min="8194" max="8194" width="9.140625" style="1" customWidth="1"/>
    <col min="8195" max="8195" width="10" style="1" bestFit="1" customWidth="1"/>
    <col min="8196" max="8196" width="8.28515625" style="1" customWidth="1"/>
    <col min="8197" max="8197" width="10" style="1" bestFit="1" customWidth="1"/>
    <col min="8198" max="8198" width="7.5703125" style="1" customWidth="1"/>
    <col min="8199" max="8199" width="11" style="1" bestFit="1" customWidth="1"/>
    <col min="8200" max="8200" width="8.28515625" style="1" customWidth="1"/>
    <col min="8201" max="8201" width="11" style="1" bestFit="1" customWidth="1"/>
    <col min="8202" max="8202" width="8" style="1" customWidth="1"/>
    <col min="8203" max="8203" width="11.140625" style="1" customWidth="1"/>
    <col min="8204" max="8204" width="8.5703125" style="1" customWidth="1"/>
    <col min="8205" max="8446" width="9.140625" style="1"/>
    <col min="8447" max="8447" width="9.42578125" style="1" bestFit="1" customWidth="1"/>
    <col min="8448" max="8448" width="25.85546875" style="1" customWidth="1"/>
    <col min="8449" max="8449" width="13.7109375" style="1" bestFit="1" customWidth="1"/>
    <col min="8450" max="8450" width="9.140625" style="1" customWidth="1"/>
    <col min="8451" max="8451" width="10" style="1" bestFit="1" customWidth="1"/>
    <col min="8452" max="8452" width="8.28515625" style="1" customWidth="1"/>
    <col min="8453" max="8453" width="10" style="1" bestFit="1" customWidth="1"/>
    <col min="8454" max="8454" width="7.5703125" style="1" customWidth="1"/>
    <col min="8455" max="8455" width="11" style="1" bestFit="1" customWidth="1"/>
    <col min="8456" max="8456" width="8.28515625" style="1" customWidth="1"/>
    <col min="8457" max="8457" width="11" style="1" bestFit="1" customWidth="1"/>
    <col min="8458" max="8458" width="8" style="1" customWidth="1"/>
    <col min="8459" max="8459" width="11.140625" style="1" customWidth="1"/>
    <col min="8460" max="8460" width="8.5703125" style="1" customWidth="1"/>
    <col min="8461" max="8702" width="9.140625" style="1"/>
    <col min="8703" max="8703" width="9.42578125" style="1" bestFit="1" customWidth="1"/>
    <col min="8704" max="8704" width="25.85546875" style="1" customWidth="1"/>
    <col min="8705" max="8705" width="13.7109375" style="1" bestFit="1" customWidth="1"/>
    <col min="8706" max="8706" width="9.140625" style="1" customWidth="1"/>
    <col min="8707" max="8707" width="10" style="1" bestFit="1" customWidth="1"/>
    <col min="8708" max="8708" width="8.28515625" style="1" customWidth="1"/>
    <col min="8709" max="8709" width="10" style="1" bestFit="1" customWidth="1"/>
    <col min="8710" max="8710" width="7.5703125" style="1" customWidth="1"/>
    <col min="8711" max="8711" width="11" style="1" bestFit="1" customWidth="1"/>
    <col min="8712" max="8712" width="8.28515625" style="1" customWidth="1"/>
    <col min="8713" max="8713" width="11" style="1" bestFit="1" customWidth="1"/>
    <col min="8714" max="8714" width="8" style="1" customWidth="1"/>
    <col min="8715" max="8715" width="11.140625" style="1" customWidth="1"/>
    <col min="8716" max="8716" width="8.5703125" style="1" customWidth="1"/>
    <col min="8717" max="8958" width="9.140625" style="1"/>
    <col min="8959" max="8959" width="9.42578125" style="1" bestFit="1" customWidth="1"/>
    <col min="8960" max="8960" width="25.85546875" style="1" customWidth="1"/>
    <col min="8961" max="8961" width="13.7109375" style="1" bestFit="1" customWidth="1"/>
    <col min="8962" max="8962" width="9.140625" style="1" customWidth="1"/>
    <col min="8963" max="8963" width="10" style="1" bestFit="1" customWidth="1"/>
    <col min="8964" max="8964" width="8.28515625" style="1" customWidth="1"/>
    <col min="8965" max="8965" width="10" style="1" bestFit="1" customWidth="1"/>
    <col min="8966" max="8966" width="7.5703125" style="1" customWidth="1"/>
    <col min="8967" max="8967" width="11" style="1" bestFit="1" customWidth="1"/>
    <col min="8968" max="8968" width="8.28515625" style="1" customWidth="1"/>
    <col min="8969" max="8969" width="11" style="1" bestFit="1" customWidth="1"/>
    <col min="8970" max="8970" width="8" style="1" customWidth="1"/>
    <col min="8971" max="8971" width="11.140625" style="1" customWidth="1"/>
    <col min="8972" max="8972" width="8.5703125" style="1" customWidth="1"/>
    <col min="8973" max="9214" width="9.140625" style="1"/>
    <col min="9215" max="9215" width="9.42578125" style="1" bestFit="1" customWidth="1"/>
    <col min="9216" max="9216" width="25.85546875" style="1" customWidth="1"/>
    <col min="9217" max="9217" width="13.7109375" style="1" bestFit="1" customWidth="1"/>
    <col min="9218" max="9218" width="9.140625" style="1" customWidth="1"/>
    <col min="9219" max="9219" width="10" style="1" bestFit="1" customWidth="1"/>
    <col min="9220" max="9220" width="8.28515625" style="1" customWidth="1"/>
    <col min="9221" max="9221" width="10" style="1" bestFit="1" customWidth="1"/>
    <col min="9222" max="9222" width="7.5703125" style="1" customWidth="1"/>
    <col min="9223" max="9223" width="11" style="1" bestFit="1" customWidth="1"/>
    <col min="9224" max="9224" width="8.28515625" style="1" customWidth="1"/>
    <col min="9225" max="9225" width="11" style="1" bestFit="1" customWidth="1"/>
    <col min="9226" max="9226" width="8" style="1" customWidth="1"/>
    <col min="9227" max="9227" width="11.140625" style="1" customWidth="1"/>
    <col min="9228" max="9228" width="8.5703125" style="1" customWidth="1"/>
    <col min="9229" max="9470" width="9.140625" style="1"/>
    <col min="9471" max="9471" width="9.42578125" style="1" bestFit="1" customWidth="1"/>
    <col min="9472" max="9472" width="25.85546875" style="1" customWidth="1"/>
    <col min="9473" max="9473" width="13.7109375" style="1" bestFit="1" customWidth="1"/>
    <col min="9474" max="9474" width="9.140625" style="1" customWidth="1"/>
    <col min="9475" max="9475" width="10" style="1" bestFit="1" customWidth="1"/>
    <col min="9476" max="9476" width="8.28515625" style="1" customWidth="1"/>
    <col min="9477" max="9477" width="10" style="1" bestFit="1" customWidth="1"/>
    <col min="9478" max="9478" width="7.5703125" style="1" customWidth="1"/>
    <col min="9479" max="9479" width="11" style="1" bestFit="1" customWidth="1"/>
    <col min="9480" max="9480" width="8.28515625" style="1" customWidth="1"/>
    <col min="9481" max="9481" width="11" style="1" bestFit="1" customWidth="1"/>
    <col min="9482" max="9482" width="8" style="1" customWidth="1"/>
    <col min="9483" max="9483" width="11.140625" style="1" customWidth="1"/>
    <col min="9484" max="9484" width="8.5703125" style="1" customWidth="1"/>
    <col min="9485" max="9726" width="9.140625" style="1"/>
    <col min="9727" max="9727" width="9.42578125" style="1" bestFit="1" customWidth="1"/>
    <col min="9728" max="9728" width="25.85546875" style="1" customWidth="1"/>
    <col min="9729" max="9729" width="13.7109375" style="1" bestFit="1" customWidth="1"/>
    <col min="9730" max="9730" width="9.140625" style="1" customWidth="1"/>
    <col min="9731" max="9731" width="10" style="1" bestFit="1" customWidth="1"/>
    <col min="9732" max="9732" width="8.28515625" style="1" customWidth="1"/>
    <col min="9733" max="9733" width="10" style="1" bestFit="1" customWidth="1"/>
    <col min="9734" max="9734" width="7.5703125" style="1" customWidth="1"/>
    <col min="9735" max="9735" width="11" style="1" bestFit="1" customWidth="1"/>
    <col min="9736" max="9736" width="8.28515625" style="1" customWidth="1"/>
    <col min="9737" max="9737" width="11" style="1" bestFit="1" customWidth="1"/>
    <col min="9738" max="9738" width="8" style="1" customWidth="1"/>
    <col min="9739" max="9739" width="11.140625" style="1" customWidth="1"/>
    <col min="9740" max="9740" width="8.5703125" style="1" customWidth="1"/>
    <col min="9741" max="9982" width="9.140625" style="1"/>
    <col min="9983" max="9983" width="9.42578125" style="1" bestFit="1" customWidth="1"/>
    <col min="9984" max="9984" width="25.85546875" style="1" customWidth="1"/>
    <col min="9985" max="9985" width="13.7109375" style="1" bestFit="1" customWidth="1"/>
    <col min="9986" max="9986" width="9.140625" style="1" customWidth="1"/>
    <col min="9987" max="9987" width="10" style="1" bestFit="1" customWidth="1"/>
    <col min="9988" max="9988" width="8.28515625" style="1" customWidth="1"/>
    <col min="9989" max="9989" width="10" style="1" bestFit="1" customWidth="1"/>
    <col min="9990" max="9990" width="7.5703125" style="1" customWidth="1"/>
    <col min="9991" max="9991" width="11" style="1" bestFit="1" customWidth="1"/>
    <col min="9992" max="9992" width="8.28515625" style="1" customWidth="1"/>
    <col min="9993" max="9993" width="11" style="1" bestFit="1" customWidth="1"/>
    <col min="9994" max="9994" width="8" style="1" customWidth="1"/>
    <col min="9995" max="9995" width="11.140625" style="1" customWidth="1"/>
    <col min="9996" max="9996" width="8.5703125" style="1" customWidth="1"/>
    <col min="9997" max="10238" width="9.140625" style="1"/>
    <col min="10239" max="10239" width="9.42578125" style="1" bestFit="1" customWidth="1"/>
    <col min="10240" max="10240" width="25.85546875" style="1" customWidth="1"/>
    <col min="10241" max="10241" width="13.7109375" style="1" bestFit="1" customWidth="1"/>
    <col min="10242" max="10242" width="9.140625" style="1" customWidth="1"/>
    <col min="10243" max="10243" width="10" style="1" bestFit="1" customWidth="1"/>
    <col min="10244" max="10244" width="8.28515625" style="1" customWidth="1"/>
    <col min="10245" max="10245" width="10" style="1" bestFit="1" customWidth="1"/>
    <col min="10246" max="10246" width="7.5703125" style="1" customWidth="1"/>
    <col min="10247" max="10247" width="11" style="1" bestFit="1" customWidth="1"/>
    <col min="10248" max="10248" width="8.28515625" style="1" customWidth="1"/>
    <col min="10249" max="10249" width="11" style="1" bestFit="1" customWidth="1"/>
    <col min="10250" max="10250" width="8" style="1" customWidth="1"/>
    <col min="10251" max="10251" width="11.140625" style="1" customWidth="1"/>
    <col min="10252" max="10252" width="8.5703125" style="1" customWidth="1"/>
    <col min="10253" max="10494" width="9.140625" style="1"/>
    <col min="10495" max="10495" width="9.42578125" style="1" bestFit="1" customWidth="1"/>
    <col min="10496" max="10496" width="25.85546875" style="1" customWidth="1"/>
    <col min="10497" max="10497" width="13.7109375" style="1" bestFit="1" customWidth="1"/>
    <col min="10498" max="10498" width="9.140625" style="1" customWidth="1"/>
    <col min="10499" max="10499" width="10" style="1" bestFit="1" customWidth="1"/>
    <col min="10500" max="10500" width="8.28515625" style="1" customWidth="1"/>
    <col min="10501" max="10501" width="10" style="1" bestFit="1" customWidth="1"/>
    <col min="10502" max="10502" width="7.5703125" style="1" customWidth="1"/>
    <col min="10503" max="10503" width="11" style="1" bestFit="1" customWidth="1"/>
    <col min="10504" max="10504" width="8.28515625" style="1" customWidth="1"/>
    <col min="10505" max="10505" width="11" style="1" bestFit="1" customWidth="1"/>
    <col min="10506" max="10506" width="8" style="1" customWidth="1"/>
    <col min="10507" max="10507" width="11.140625" style="1" customWidth="1"/>
    <col min="10508" max="10508" width="8.5703125" style="1" customWidth="1"/>
    <col min="10509" max="10750" width="9.140625" style="1"/>
    <col min="10751" max="10751" width="9.42578125" style="1" bestFit="1" customWidth="1"/>
    <col min="10752" max="10752" width="25.85546875" style="1" customWidth="1"/>
    <col min="10753" max="10753" width="13.7109375" style="1" bestFit="1" customWidth="1"/>
    <col min="10754" max="10754" width="9.140625" style="1" customWidth="1"/>
    <col min="10755" max="10755" width="10" style="1" bestFit="1" customWidth="1"/>
    <col min="10756" max="10756" width="8.28515625" style="1" customWidth="1"/>
    <col min="10757" max="10757" width="10" style="1" bestFit="1" customWidth="1"/>
    <col min="10758" max="10758" width="7.5703125" style="1" customWidth="1"/>
    <col min="10759" max="10759" width="11" style="1" bestFit="1" customWidth="1"/>
    <col min="10760" max="10760" width="8.28515625" style="1" customWidth="1"/>
    <col min="10761" max="10761" width="11" style="1" bestFit="1" customWidth="1"/>
    <col min="10762" max="10762" width="8" style="1" customWidth="1"/>
    <col min="10763" max="10763" width="11.140625" style="1" customWidth="1"/>
    <col min="10764" max="10764" width="8.5703125" style="1" customWidth="1"/>
    <col min="10765" max="11006" width="9.140625" style="1"/>
    <col min="11007" max="11007" width="9.42578125" style="1" bestFit="1" customWidth="1"/>
    <col min="11008" max="11008" width="25.85546875" style="1" customWidth="1"/>
    <col min="11009" max="11009" width="13.7109375" style="1" bestFit="1" customWidth="1"/>
    <col min="11010" max="11010" width="9.140625" style="1" customWidth="1"/>
    <col min="11011" max="11011" width="10" style="1" bestFit="1" customWidth="1"/>
    <col min="11012" max="11012" width="8.28515625" style="1" customWidth="1"/>
    <col min="11013" max="11013" width="10" style="1" bestFit="1" customWidth="1"/>
    <col min="11014" max="11014" width="7.5703125" style="1" customWidth="1"/>
    <col min="11015" max="11015" width="11" style="1" bestFit="1" customWidth="1"/>
    <col min="11016" max="11016" width="8.28515625" style="1" customWidth="1"/>
    <col min="11017" max="11017" width="11" style="1" bestFit="1" customWidth="1"/>
    <col min="11018" max="11018" width="8" style="1" customWidth="1"/>
    <col min="11019" max="11019" width="11.140625" style="1" customWidth="1"/>
    <col min="11020" max="11020" width="8.5703125" style="1" customWidth="1"/>
    <col min="11021" max="11262" width="9.140625" style="1"/>
    <col min="11263" max="11263" width="9.42578125" style="1" bestFit="1" customWidth="1"/>
    <col min="11264" max="11264" width="25.85546875" style="1" customWidth="1"/>
    <col min="11265" max="11265" width="13.7109375" style="1" bestFit="1" customWidth="1"/>
    <col min="11266" max="11266" width="9.140625" style="1" customWidth="1"/>
    <col min="11267" max="11267" width="10" style="1" bestFit="1" customWidth="1"/>
    <col min="11268" max="11268" width="8.28515625" style="1" customWidth="1"/>
    <col min="11269" max="11269" width="10" style="1" bestFit="1" customWidth="1"/>
    <col min="11270" max="11270" width="7.5703125" style="1" customWidth="1"/>
    <col min="11271" max="11271" width="11" style="1" bestFit="1" customWidth="1"/>
    <col min="11272" max="11272" width="8.28515625" style="1" customWidth="1"/>
    <col min="11273" max="11273" width="11" style="1" bestFit="1" customWidth="1"/>
    <col min="11274" max="11274" width="8" style="1" customWidth="1"/>
    <col min="11275" max="11275" width="11.140625" style="1" customWidth="1"/>
    <col min="11276" max="11276" width="8.5703125" style="1" customWidth="1"/>
    <col min="11277" max="11518" width="9.140625" style="1"/>
    <col min="11519" max="11519" width="9.42578125" style="1" bestFit="1" customWidth="1"/>
    <col min="11520" max="11520" width="25.85546875" style="1" customWidth="1"/>
    <col min="11521" max="11521" width="13.7109375" style="1" bestFit="1" customWidth="1"/>
    <col min="11522" max="11522" width="9.140625" style="1" customWidth="1"/>
    <col min="11523" max="11523" width="10" style="1" bestFit="1" customWidth="1"/>
    <col min="11524" max="11524" width="8.28515625" style="1" customWidth="1"/>
    <col min="11525" max="11525" width="10" style="1" bestFit="1" customWidth="1"/>
    <col min="11526" max="11526" width="7.5703125" style="1" customWidth="1"/>
    <col min="11527" max="11527" width="11" style="1" bestFit="1" customWidth="1"/>
    <col min="11528" max="11528" width="8.28515625" style="1" customWidth="1"/>
    <col min="11529" max="11529" width="11" style="1" bestFit="1" customWidth="1"/>
    <col min="11530" max="11530" width="8" style="1" customWidth="1"/>
    <col min="11531" max="11531" width="11.140625" style="1" customWidth="1"/>
    <col min="11532" max="11532" width="8.5703125" style="1" customWidth="1"/>
    <col min="11533" max="11774" width="9.140625" style="1"/>
    <col min="11775" max="11775" width="9.42578125" style="1" bestFit="1" customWidth="1"/>
    <col min="11776" max="11776" width="25.85546875" style="1" customWidth="1"/>
    <col min="11777" max="11777" width="13.7109375" style="1" bestFit="1" customWidth="1"/>
    <col min="11778" max="11778" width="9.140625" style="1" customWidth="1"/>
    <col min="11779" max="11779" width="10" style="1" bestFit="1" customWidth="1"/>
    <col min="11780" max="11780" width="8.28515625" style="1" customWidth="1"/>
    <col min="11781" max="11781" width="10" style="1" bestFit="1" customWidth="1"/>
    <col min="11782" max="11782" width="7.5703125" style="1" customWidth="1"/>
    <col min="11783" max="11783" width="11" style="1" bestFit="1" customWidth="1"/>
    <col min="11784" max="11784" width="8.28515625" style="1" customWidth="1"/>
    <col min="11785" max="11785" width="11" style="1" bestFit="1" customWidth="1"/>
    <col min="11786" max="11786" width="8" style="1" customWidth="1"/>
    <col min="11787" max="11787" width="11.140625" style="1" customWidth="1"/>
    <col min="11788" max="11788" width="8.5703125" style="1" customWidth="1"/>
    <col min="11789" max="12030" width="9.140625" style="1"/>
    <col min="12031" max="12031" width="9.42578125" style="1" bestFit="1" customWidth="1"/>
    <col min="12032" max="12032" width="25.85546875" style="1" customWidth="1"/>
    <col min="12033" max="12033" width="13.7109375" style="1" bestFit="1" customWidth="1"/>
    <col min="12034" max="12034" width="9.140625" style="1" customWidth="1"/>
    <col min="12035" max="12035" width="10" style="1" bestFit="1" customWidth="1"/>
    <col min="12036" max="12036" width="8.28515625" style="1" customWidth="1"/>
    <col min="12037" max="12037" width="10" style="1" bestFit="1" customWidth="1"/>
    <col min="12038" max="12038" width="7.5703125" style="1" customWidth="1"/>
    <col min="12039" max="12039" width="11" style="1" bestFit="1" customWidth="1"/>
    <col min="12040" max="12040" width="8.28515625" style="1" customWidth="1"/>
    <col min="12041" max="12041" width="11" style="1" bestFit="1" customWidth="1"/>
    <col min="12042" max="12042" width="8" style="1" customWidth="1"/>
    <col min="12043" max="12043" width="11.140625" style="1" customWidth="1"/>
    <col min="12044" max="12044" width="8.5703125" style="1" customWidth="1"/>
    <col min="12045" max="12286" width="9.140625" style="1"/>
    <col min="12287" max="12287" width="9.42578125" style="1" bestFit="1" customWidth="1"/>
    <col min="12288" max="12288" width="25.85546875" style="1" customWidth="1"/>
    <col min="12289" max="12289" width="13.7109375" style="1" bestFit="1" customWidth="1"/>
    <col min="12290" max="12290" width="9.140625" style="1" customWidth="1"/>
    <col min="12291" max="12291" width="10" style="1" bestFit="1" customWidth="1"/>
    <col min="12292" max="12292" width="8.28515625" style="1" customWidth="1"/>
    <col min="12293" max="12293" width="10" style="1" bestFit="1" customWidth="1"/>
    <col min="12294" max="12294" width="7.5703125" style="1" customWidth="1"/>
    <col min="12295" max="12295" width="11" style="1" bestFit="1" customWidth="1"/>
    <col min="12296" max="12296" width="8.28515625" style="1" customWidth="1"/>
    <col min="12297" max="12297" width="11" style="1" bestFit="1" customWidth="1"/>
    <col min="12298" max="12298" width="8" style="1" customWidth="1"/>
    <col min="12299" max="12299" width="11.140625" style="1" customWidth="1"/>
    <col min="12300" max="12300" width="8.5703125" style="1" customWidth="1"/>
    <col min="12301" max="12542" width="9.140625" style="1"/>
    <col min="12543" max="12543" width="9.42578125" style="1" bestFit="1" customWidth="1"/>
    <col min="12544" max="12544" width="25.85546875" style="1" customWidth="1"/>
    <col min="12545" max="12545" width="13.7109375" style="1" bestFit="1" customWidth="1"/>
    <col min="12546" max="12546" width="9.140625" style="1" customWidth="1"/>
    <col min="12547" max="12547" width="10" style="1" bestFit="1" customWidth="1"/>
    <col min="12548" max="12548" width="8.28515625" style="1" customWidth="1"/>
    <col min="12549" max="12549" width="10" style="1" bestFit="1" customWidth="1"/>
    <col min="12550" max="12550" width="7.5703125" style="1" customWidth="1"/>
    <col min="12551" max="12551" width="11" style="1" bestFit="1" customWidth="1"/>
    <col min="12552" max="12552" width="8.28515625" style="1" customWidth="1"/>
    <col min="12553" max="12553" width="11" style="1" bestFit="1" customWidth="1"/>
    <col min="12554" max="12554" width="8" style="1" customWidth="1"/>
    <col min="12555" max="12555" width="11.140625" style="1" customWidth="1"/>
    <col min="12556" max="12556" width="8.5703125" style="1" customWidth="1"/>
    <col min="12557" max="12798" width="9.140625" style="1"/>
    <col min="12799" max="12799" width="9.42578125" style="1" bestFit="1" customWidth="1"/>
    <col min="12800" max="12800" width="25.85546875" style="1" customWidth="1"/>
    <col min="12801" max="12801" width="13.7109375" style="1" bestFit="1" customWidth="1"/>
    <col min="12802" max="12802" width="9.140625" style="1" customWidth="1"/>
    <col min="12803" max="12803" width="10" style="1" bestFit="1" customWidth="1"/>
    <col min="12804" max="12804" width="8.28515625" style="1" customWidth="1"/>
    <col min="12805" max="12805" width="10" style="1" bestFit="1" customWidth="1"/>
    <col min="12806" max="12806" width="7.5703125" style="1" customWidth="1"/>
    <col min="12807" max="12807" width="11" style="1" bestFit="1" customWidth="1"/>
    <col min="12808" max="12808" width="8.28515625" style="1" customWidth="1"/>
    <col min="12809" max="12809" width="11" style="1" bestFit="1" customWidth="1"/>
    <col min="12810" max="12810" width="8" style="1" customWidth="1"/>
    <col min="12811" max="12811" width="11.140625" style="1" customWidth="1"/>
    <col min="12812" max="12812" width="8.5703125" style="1" customWidth="1"/>
    <col min="12813" max="13054" width="9.140625" style="1"/>
    <col min="13055" max="13055" width="9.42578125" style="1" bestFit="1" customWidth="1"/>
    <col min="13056" max="13056" width="25.85546875" style="1" customWidth="1"/>
    <col min="13057" max="13057" width="13.7109375" style="1" bestFit="1" customWidth="1"/>
    <col min="13058" max="13058" width="9.140625" style="1" customWidth="1"/>
    <col min="13059" max="13059" width="10" style="1" bestFit="1" customWidth="1"/>
    <col min="13060" max="13060" width="8.28515625" style="1" customWidth="1"/>
    <col min="13061" max="13061" width="10" style="1" bestFit="1" customWidth="1"/>
    <col min="13062" max="13062" width="7.5703125" style="1" customWidth="1"/>
    <col min="13063" max="13063" width="11" style="1" bestFit="1" customWidth="1"/>
    <col min="13064" max="13064" width="8.28515625" style="1" customWidth="1"/>
    <col min="13065" max="13065" width="11" style="1" bestFit="1" customWidth="1"/>
    <col min="13066" max="13066" width="8" style="1" customWidth="1"/>
    <col min="13067" max="13067" width="11.140625" style="1" customWidth="1"/>
    <col min="13068" max="13068" width="8.5703125" style="1" customWidth="1"/>
    <col min="13069" max="13310" width="9.140625" style="1"/>
    <col min="13311" max="13311" width="9.42578125" style="1" bestFit="1" customWidth="1"/>
    <col min="13312" max="13312" width="25.85546875" style="1" customWidth="1"/>
    <col min="13313" max="13313" width="13.7109375" style="1" bestFit="1" customWidth="1"/>
    <col min="13314" max="13314" width="9.140625" style="1" customWidth="1"/>
    <col min="13315" max="13315" width="10" style="1" bestFit="1" customWidth="1"/>
    <col min="13316" max="13316" width="8.28515625" style="1" customWidth="1"/>
    <col min="13317" max="13317" width="10" style="1" bestFit="1" customWidth="1"/>
    <col min="13318" max="13318" width="7.5703125" style="1" customWidth="1"/>
    <col min="13319" max="13319" width="11" style="1" bestFit="1" customWidth="1"/>
    <col min="13320" max="13320" width="8.28515625" style="1" customWidth="1"/>
    <col min="13321" max="13321" width="11" style="1" bestFit="1" customWidth="1"/>
    <col min="13322" max="13322" width="8" style="1" customWidth="1"/>
    <col min="13323" max="13323" width="11.140625" style="1" customWidth="1"/>
    <col min="13324" max="13324" width="8.5703125" style="1" customWidth="1"/>
    <col min="13325" max="13566" width="9.140625" style="1"/>
    <col min="13567" max="13567" width="9.42578125" style="1" bestFit="1" customWidth="1"/>
    <col min="13568" max="13568" width="25.85546875" style="1" customWidth="1"/>
    <col min="13569" max="13569" width="13.7109375" style="1" bestFit="1" customWidth="1"/>
    <col min="13570" max="13570" width="9.140625" style="1" customWidth="1"/>
    <col min="13571" max="13571" width="10" style="1" bestFit="1" customWidth="1"/>
    <col min="13572" max="13572" width="8.28515625" style="1" customWidth="1"/>
    <col min="13573" max="13573" width="10" style="1" bestFit="1" customWidth="1"/>
    <col min="13574" max="13574" width="7.5703125" style="1" customWidth="1"/>
    <col min="13575" max="13575" width="11" style="1" bestFit="1" customWidth="1"/>
    <col min="13576" max="13576" width="8.28515625" style="1" customWidth="1"/>
    <col min="13577" max="13577" width="11" style="1" bestFit="1" customWidth="1"/>
    <col min="13578" max="13578" width="8" style="1" customWidth="1"/>
    <col min="13579" max="13579" width="11.140625" style="1" customWidth="1"/>
    <col min="13580" max="13580" width="8.5703125" style="1" customWidth="1"/>
    <col min="13581" max="13822" width="9.140625" style="1"/>
    <col min="13823" max="13823" width="9.42578125" style="1" bestFit="1" customWidth="1"/>
    <col min="13824" max="13824" width="25.85546875" style="1" customWidth="1"/>
    <col min="13825" max="13825" width="13.7109375" style="1" bestFit="1" customWidth="1"/>
    <col min="13826" max="13826" width="9.140625" style="1" customWidth="1"/>
    <col min="13827" max="13827" width="10" style="1" bestFit="1" customWidth="1"/>
    <col min="13828" max="13828" width="8.28515625" style="1" customWidth="1"/>
    <col min="13829" max="13829" width="10" style="1" bestFit="1" customWidth="1"/>
    <col min="13830" max="13830" width="7.5703125" style="1" customWidth="1"/>
    <col min="13831" max="13831" width="11" style="1" bestFit="1" customWidth="1"/>
    <col min="13832" max="13832" width="8.28515625" style="1" customWidth="1"/>
    <col min="13833" max="13833" width="11" style="1" bestFit="1" customWidth="1"/>
    <col min="13834" max="13834" width="8" style="1" customWidth="1"/>
    <col min="13835" max="13835" width="11.140625" style="1" customWidth="1"/>
    <col min="13836" max="13836" width="8.5703125" style="1" customWidth="1"/>
    <col min="13837" max="14078" width="9.140625" style="1"/>
    <col min="14079" max="14079" width="9.42578125" style="1" bestFit="1" customWidth="1"/>
    <col min="14080" max="14080" width="25.85546875" style="1" customWidth="1"/>
    <col min="14081" max="14081" width="13.7109375" style="1" bestFit="1" customWidth="1"/>
    <col min="14082" max="14082" width="9.140625" style="1" customWidth="1"/>
    <col min="14083" max="14083" width="10" style="1" bestFit="1" customWidth="1"/>
    <col min="14084" max="14084" width="8.28515625" style="1" customWidth="1"/>
    <col min="14085" max="14085" width="10" style="1" bestFit="1" customWidth="1"/>
    <col min="14086" max="14086" width="7.5703125" style="1" customWidth="1"/>
    <col min="14087" max="14087" width="11" style="1" bestFit="1" customWidth="1"/>
    <col min="14088" max="14088" width="8.28515625" style="1" customWidth="1"/>
    <col min="14089" max="14089" width="11" style="1" bestFit="1" customWidth="1"/>
    <col min="14090" max="14090" width="8" style="1" customWidth="1"/>
    <col min="14091" max="14091" width="11.140625" style="1" customWidth="1"/>
    <col min="14092" max="14092" width="8.5703125" style="1" customWidth="1"/>
    <col min="14093" max="14334" width="9.140625" style="1"/>
    <col min="14335" max="14335" width="9.42578125" style="1" bestFit="1" customWidth="1"/>
    <col min="14336" max="14336" width="25.85546875" style="1" customWidth="1"/>
    <col min="14337" max="14337" width="13.7109375" style="1" bestFit="1" customWidth="1"/>
    <col min="14338" max="14338" width="9.140625" style="1" customWidth="1"/>
    <col min="14339" max="14339" width="10" style="1" bestFit="1" customWidth="1"/>
    <col min="14340" max="14340" width="8.28515625" style="1" customWidth="1"/>
    <col min="14341" max="14341" width="10" style="1" bestFit="1" customWidth="1"/>
    <col min="14342" max="14342" width="7.5703125" style="1" customWidth="1"/>
    <col min="14343" max="14343" width="11" style="1" bestFit="1" customWidth="1"/>
    <col min="14344" max="14344" width="8.28515625" style="1" customWidth="1"/>
    <col min="14345" max="14345" width="11" style="1" bestFit="1" customWidth="1"/>
    <col min="14346" max="14346" width="8" style="1" customWidth="1"/>
    <col min="14347" max="14347" width="11.140625" style="1" customWidth="1"/>
    <col min="14348" max="14348" width="8.5703125" style="1" customWidth="1"/>
    <col min="14349" max="14590" width="9.140625" style="1"/>
    <col min="14591" max="14591" width="9.42578125" style="1" bestFit="1" customWidth="1"/>
    <col min="14592" max="14592" width="25.85546875" style="1" customWidth="1"/>
    <col min="14593" max="14593" width="13.7109375" style="1" bestFit="1" customWidth="1"/>
    <col min="14594" max="14594" width="9.140625" style="1" customWidth="1"/>
    <col min="14595" max="14595" width="10" style="1" bestFit="1" customWidth="1"/>
    <col min="14596" max="14596" width="8.28515625" style="1" customWidth="1"/>
    <col min="14597" max="14597" width="10" style="1" bestFit="1" customWidth="1"/>
    <col min="14598" max="14598" width="7.5703125" style="1" customWidth="1"/>
    <col min="14599" max="14599" width="11" style="1" bestFit="1" customWidth="1"/>
    <col min="14600" max="14600" width="8.28515625" style="1" customWidth="1"/>
    <col min="14601" max="14601" width="11" style="1" bestFit="1" customWidth="1"/>
    <col min="14602" max="14602" width="8" style="1" customWidth="1"/>
    <col min="14603" max="14603" width="11.140625" style="1" customWidth="1"/>
    <col min="14604" max="14604" width="8.5703125" style="1" customWidth="1"/>
    <col min="14605" max="14846" width="9.140625" style="1"/>
    <col min="14847" max="14847" width="9.42578125" style="1" bestFit="1" customWidth="1"/>
    <col min="14848" max="14848" width="25.85546875" style="1" customWidth="1"/>
    <col min="14849" max="14849" width="13.7109375" style="1" bestFit="1" customWidth="1"/>
    <col min="14850" max="14850" width="9.140625" style="1" customWidth="1"/>
    <col min="14851" max="14851" width="10" style="1" bestFit="1" customWidth="1"/>
    <col min="14852" max="14852" width="8.28515625" style="1" customWidth="1"/>
    <col min="14853" max="14853" width="10" style="1" bestFit="1" customWidth="1"/>
    <col min="14854" max="14854" width="7.5703125" style="1" customWidth="1"/>
    <col min="14855" max="14855" width="11" style="1" bestFit="1" customWidth="1"/>
    <col min="14856" max="14856" width="8.28515625" style="1" customWidth="1"/>
    <col min="14857" max="14857" width="11" style="1" bestFit="1" customWidth="1"/>
    <col min="14858" max="14858" width="8" style="1" customWidth="1"/>
    <col min="14859" max="14859" width="11.140625" style="1" customWidth="1"/>
    <col min="14860" max="14860" width="8.5703125" style="1" customWidth="1"/>
    <col min="14861" max="15102" width="9.140625" style="1"/>
    <col min="15103" max="15103" width="9.42578125" style="1" bestFit="1" customWidth="1"/>
    <col min="15104" max="15104" width="25.85546875" style="1" customWidth="1"/>
    <col min="15105" max="15105" width="13.7109375" style="1" bestFit="1" customWidth="1"/>
    <col min="15106" max="15106" width="9.140625" style="1" customWidth="1"/>
    <col min="15107" max="15107" width="10" style="1" bestFit="1" customWidth="1"/>
    <col min="15108" max="15108" width="8.28515625" style="1" customWidth="1"/>
    <col min="15109" max="15109" width="10" style="1" bestFit="1" customWidth="1"/>
    <col min="15110" max="15110" width="7.5703125" style="1" customWidth="1"/>
    <col min="15111" max="15111" width="11" style="1" bestFit="1" customWidth="1"/>
    <col min="15112" max="15112" width="8.28515625" style="1" customWidth="1"/>
    <col min="15113" max="15113" width="11" style="1" bestFit="1" customWidth="1"/>
    <col min="15114" max="15114" width="8" style="1" customWidth="1"/>
    <col min="15115" max="15115" width="11.140625" style="1" customWidth="1"/>
    <col min="15116" max="15116" width="8.5703125" style="1" customWidth="1"/>
    <col min="15117" max="15358" width="9.140625" style="1"/>
    <col min="15359" max="15359" width="9.42578125" style="1" bestFit="1" customWidth="1"/>
    <col min="15360" max="15360" width="25.85546875" style="1" customWidth="1"/>
    <col min="15361" max="15361" width="13.7109375" style="1" bestFit="1" customWidth="1"/>
    <col min="15362" max="15362" width="9.140625" style="1" customWidth="1"/>
    <col min="15363" max="15363" width="10" style="1" bestFit="1" customWidth="1"/>
    <col min="15364" max="15364" width="8.28515625" style="1" customWidth="1"/>
    <col min="15365" max="15365" width="10" style="1" bestFit="1" customWidth="1"/>
    <col min="15366" max="15366" width="7.5703125" style="1" customWidth="1"/>
    <col min="15367" max="15367" width="11" style="1" bestFit="1" customWidth="1"/>
    <col min="15368" max="15368" width="8.28515625" style="1" customWidth="1"/>
    <col min="15369" max="15369" width="11" style="1" bestFit="1" customWidth="1"/>
    <col min="15370" max="15370" width="8" style="1" customWidth="1"/>
    <col min="15371" max="15371" width="11.140625" style="1" customWidth="1"/>
    <col min="15372" max="15372" width="8.5703125" style="1" customWidth="1"/>
    <col min="15373" max="15614" width="9.140625" style="1"/>
    <col min="15615" max="15615" width="9.42578125" style="1" bestFit="1" customWidth="1"/>
    <col min="15616" max="15616" width="25.85546875" style="1" customWidth="1"/>
    <col min="15617" max="15617" width="13.7109375" style="1" bestFit="1" customWidth="1"/>
    <col min="15618" max="15618" width="9.140625" style="1" customWidth="1"/>
    <col min="15619" max="15619" width="10" style="1" bestFit="1" customWidth="1"/>
    <col min="15620" max="15620" width="8.28515625" style="1" customWidth="1"/>
    <col min="15621" max="15621" width="10" style="1" bestFit="1" customWidth="1"/>
    <col min="15622" max="15622" width="7.5703125" style="1" customWidth="1"/>
    <col min="15623" max="15623" width="11" style="1" bestFit="1" customWidth="1"/>
    <col min="15624" max="15624" width="8.28515625" style="1" customWidth="1"/>
    <col min="15625" max="15625" width="11" style="1" bestFit="1" customWidth="1"/>
    <col min="15626" max="15626" width="8" style="1" customWidth="1"/>
    <col min="15627" max="15627" width="11.140625" style="1" customWidth="1"/>
    <col min="15628" max="15628" width="8.5703125" style="1" customWidth="1"/>
    <col min="15629" max="15870" width="9.140625" style="1"/>
    <col min="15871" max="15871" width="9.42578125" style="1" bestFit="1" customWidth="1"/>
    <col min="15872" max="15872" width="25.85546875" style="1" customWidth="1"/>
    <col min="15873" max="15873" width="13.7109375" style="1" bestFit="1" customWidth="1"/>
    <col min="15874" max="15874" width="9.140625" style="1" customWidth="1"/>
    <col min="15875" max="15875" width="10" style="1" bestFit="1" customWidth="1"/>
    <col min="15876" max="15876" width="8.28515625" style="1" customWidth="1"/>
    <col min="15877" max="15877" width="10" style="1" bestFit="1" customWidth="1"/>
    <col min="15878" max="15878" width="7.5703125" style="1" customWidth="1"/>
    <col min="15879" max="15879" width="11" style="1" bestFit="1" customWidth="1"/>
    <col min="15880" max="15880" width="8.28515625" style="1" customWidth="1"/>
    <col min="15881" max="15881" width="11" style="1" bestFit="1" customWidth="1"/>
    <col min="15882" max="15882" width="8" style="1" customWidth="1"/>
    <col min="15883" max="15883" width="11.140625" style="1" customWidth="1"/>
    <col min="15884" max="15884" width="8.5703125" style="1" customWidth="1"/>
    <col min="15885" max="16126" width="9.140625" style="1"/>
    <col min="16127" max="16127" width="9.42578125" style="1" bestFit="1" customWidth="1"/>
    <col min="16128" max="16128" width="25.85546875" style="1" customWidth="1"/>
    <col min="16129" max="16129" width="13.7109375" style="1" bestFit="1" customWidth="1"/>
    <col min="16130" max="16130" width="9.140625" style="1" customWidth="1"/>
    <col min="16131" max="16131" width="10" style="1" bestFit="1" customWidth="1"/>
    <col min="16132" max="16132" width="8.28515625" style="1" customWidth="1"/>
    <col min="16133" max="16133" width="10" style="1" bestFit="1" customWidth="1"/>
    <col min="16134" max="16134" width="7.5703125" style="1" customWidth="1"/>
    <col min="16135" max="16135" width="11" style="1" bestFit="1" customWidth="1"/>
    <col min="16136" max="16136" width="8.28515625" style="1" customWidth="1"/>
    <col min="16137" max="16137" width="11" style="1" bestFit="1" customWidth="1"/>
    <col min="16138" max="16138" width="8" style="1" customWidth="1"/>
    <col min="16139" max="16139" width="11.140625" style="1" customWidth="1"/>
    <col min="16140" max="16140" width="8.5703125" style="1" customWidth="1"/>
    <col min="16141" max="16384" width="9.140625" style="1"/>
  </cols>
  <sheetData>
    <row r="1" spans="1:20" ht="27" customHeight="1" x14ac:dyDescent="0.2">
      <c r="A1" s="176" t="s">
        <v>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8"/>
    </row>
    <row r="2" spans="1:20" ht="23.25" customHeight="1" x14ac:dyDescent="0.2">
      <c r="A2" s="179" t="s">
        <v>23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1"/>
    </row>
    <row r="3" spans="1:20" ht="15" x14ac:dyDescent="0.2">
      <c r="A3" s="253" t="s">
        <v>107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5"/>
    </row>
    <row r="4" spans="1:20" ht="15" customHeight="1" x14ac:dyDescent="0.2">
      <c r="A4" s="256" t="s">
        <v>108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8"/>
    </row>
    <row r="5" spans="1:20" ht="15" x14ac:dyDescent="0.25">
      <c r="A5" s="259" t="s">
        <v>153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1"/>
    </row>
    <row r="6" spans="1:20" ht="12.75" customHeight="1" x14ac:dyDescent="0.2">
      <c r="A6" s="327" t="s">
        <v>0</v>
      </c>
      <c r="B6" s="329" t="s">
        <v>5</v>
      </c>
      <c r="C6" s="331" t="s">
        <v>33</v>
      </c>
      <c r="D6" s="331" t="s">
        <v>6</v>
      </c>
      <c r="E6" s="290" t="s">
        <v>34</v>
      </c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2"/>
    </row>
    <row r="7" spans="1:20" x14ac:dyDescent="0.2">
      <c r="A7" s="328"/>
      <c r="B7" s="330"/>
      <c r="C7" s="332"/>
      <c r="D7" s="332"/>
      <c r="E7" s="265" t="s">
        <v>35</v>
      </c>
      <c r="F7" s="266"/>
      <c r="G7" s="266"/>
      <c r="H7" s="310"/>
      <c r="I7" s="265" t="s">
        <v>36</v>
      </c>
      <c r="J7" s="266"/>
      <c r="K7" s="266"/>
      <c r="L7" s="310"/>
      <c r="M7" s="278" t="s">
        <v>37</v>
      </c>
      <c r="N7" s="279"/>
      <c r="O7" s="279"/>
      <c r="P7" s="280"/>
      <c r="Q7" s="265" t="s">
        <v>38</v>
      </c>
      <c r="R7" s="266"/>
      <c r="S7" s="266"/>
      <c r="T7" s="267"/>
    </row>
    <row r="8" spans="1:20" x14ac:dyDescent="0.2">
      <c r="A8" s="326">
        <v>1</v>
      </c>
      <c r="B8" s="317" t="s">
        <v>41</v>
      </c>
      <c r="C8" s="320">
        <f>P.ORÇ.!H10</f>
        <v>10063.2574384</v>
      </c>
      <c r="D8" s="323">
        <f>C8/$C$35</f>
        <v>3.7663679890898027E-2</v>
      </c>
      <c r="E8" s="311">
        <v>1</v>
      </c>
      <c r="F8" s="312"/>
      <c r="G8" s="312"/>
      <c r="H8" s="313"/>
      <c r="I8" s="92"/>
      <c r="J8" s="95"/>
      <c r="K8" s="93"/>
      <c r="L8" s="94"/>
      <c r="M8" s="108"/>
      <c r="N8" s="108"/>
      <c r="O8" s="108"/>
      <c r="P8" s="94"/>
      <c r="Q8" s="43"/>
      <c r="R8" s="50"/>
      <c r="S8" s="44"/>
      <c r="T8" s="52"/>
    </row>
    <row r="9" spans="1:20" x14ac:dyDescent="0.2">
      <c r="A9" s="315"/>
      <c r="B9" s="318"/>
      <c r="C9" s="321"/>
      <c r="D9" s="333"/>
      <c r="E9" s="47"/>
      <c r="F9" s="90"/>
      <c r="G9" s="90"/>
      <c r="H9" s="49"/>
      <c r="I9" s="99"/>
      <c r="J9" s="99"/>
      <c r="K9" s="97"/>
      <c r="L9" s="98"/>
      <c r="M9" s="99"/>
      <c r="N9" s="99"/>
      <c r="O9" s="99"/>
      <c r="P9" s="98"/>
      <c r="Q9" s="45"/>
      <c r="R9" s="89"/>
      <c r="S9" s="46"/>
      <c r="T9" s="53"/>
    </row>
    <row r="10" spans="1:20" x14ac:dyDescent="0.2">
      <c r="A10" s="316"/>
      <c r="B10" s="319"/>
      <c r="C10" s="322"/>
      <c r="D10" s="325"/>
      <c r="E10" s="262">
        <f>C8*E8</f>
        <v>10063.2574384</v>
      </c>
      <c r="F10" s="263"/>
      <c r="G10" s="263"/>
      <c r="H10" s="264"/>
      <c r="I10" s="262"/>
      <c r="J10" s="263"/>
      <c r="K10" s="263"/>
      <c r="L10" s="264"/>
      <c r="M10" s="139"/>
      <c r="N10" s="139"/>
      <c r="O10" s="139"/>
      <c r="P10" s="140"/>
      <c r="Q10" s="268"/>
      <c r="R10" s="269"/>
      <c r="S10" s="269"/>
      <c r="T10" s="270"/>
    </row>
    <row r="11" spans="1:20" x14ac:dyDescent="0.2">
      <c r="A11" s="326">
        <v>2</v>
      </c>
      <c r="B11" s="317" t="s">
        <v>72</v>
      </c>
      <c r="C11" s="320">
        <f>P.ORÇ.!H15</f>
        <v>8927.4437500000004</v>
      </c>
      <c r="D11" s="323">
        <f>C11/$C$35</f>
        <v>3.3412678320337057E-2</v>
      </c>
      <c r="E11" s="311">
        <v>1</v>
      </c>
      <c r="F11" s="312"/>
      <c r="G11" s="312"/>
      <c r="H11" s="313"/>
      <c r="I11" s="92"/>
      <c r="J11" s="95"/>
      <c r="K11" s="93"/>
      <c r="L11" s="94"/>
      <c r="M11" s="108"/>
      <c r="N11" s="108"/>
      <c r="O11" s="108"/>
      <c r="P11" s="94"/>
      <c r="Q11" s="43"/>
      <c r="R11" s="50"/>
      <c r="S11" s="44"/>
      <c r="T11" s="52"/>
    </row>
    <row r="12" spans="1:20" x14ac:dyDescent="0.2">
      <c r="A12" s="315"/>
      <c r="B12" s="318"/>
      <c r="C12" s="321"/>
      <c r="D12" s="324"/>
      <c r="E12" s="47"/>
      <c r="F12" s="48"/>
      <c r="G12" s="48"/>
      <c r="H12" s="49"/>
      <c r="I12" s="91"/>
      <c r="J12" s="99"/>
      <c r="K12" s="97"/>
      <c r="L12" s="98"/>
      <c r="M12" s="99"/>
      <c r="N12" s="99"/>
      <c r="O12" s="99"/>
      <c r="P12" s="98"/>
      <c r="Q12" s="45"/>
      <c r="R12" s="89"/>
      <c r="S12" s="46"/>
      <c r="T12" s="53"/>
    </row>
    <row r="13" spans="1:20" x14ac:dyDescent="0.2">
      <c r="A13" s="316"/>
      <c r="B13" s="319"/>
      <c r="C13" s="322"/>
      <c r="D13" s="325"/>
      <c r="E13" s="262">
        <f>C11*E11</f>
        <v>8927.4437500000004</v>
      </c>
      <c r="F13" s="263"/>
      <c r="G13" s="263"/>
      <c r="H13" s="264"/>
      <c r="I13" s="262"/>
      <c r="J13" s="263"/>
      <c r="K13" s="263"/>
      <c r="L13" s="264"/>
      <c r="M13" s="139"/>
      <c r="N13" s="139"/>
      <c r="O13" s="139"/>
      <c r="P13" s="140"/>
      <c r="Q13" s="268"/>
      <c r="R13" s="269"/>
      <c r="S13" s="269"/>
      <c r="T13" s="270"/>
    </row>
    <row r="14" spans="1:20" x14ac:dyDescent="0.2">
      <c r="A14" s="326">
        <v>3</v>
      </c>
      <c r="B14" s="317" t="s">
        <v>43</v>
      </c>
      <c r="C14" s="320">
        <f>P.ORÇ.!H20</f>
        <v>6413.8998419999989</v>
      </c>
      <c r="D14" s="323">
        <f>C14/$C$35</f>
        <v>2.400525595018245E-2</v>
      </c>
      <c r="E14" s="311">
        <v>1</v>
      </c>
      <c r="F14" s="312"/>
      <c r="G14" s="312"/>
      <c r="H14" s="313"/>
      <c r="I14" s="92"/>
      <c r="J14" s="95"/>
      <c r="K14" s="93"/>
      <c r="L14" s="94"/>
      <c r="M14" s="108"/>
      <c r="N14" s="108"/>
      <c r="O14" s="108"/>
      <c r="P14" s="94"/>
      <c r="Q14" s="43"/>
      <c r="R14" s="50"/>
      <c r="S14" s="44"/>
      <c r="T14" s="52"/>
    </row>
    <row r="15" spans="1:20" x14ac:dyDescent="0.2">
      <c r="A15" s="315"/>
      <c r="B15" s="318"/>
      <c r="C15" s="321"/>
      <c r="D15" s="324"/>
      <c r="E15" s="47"/>
      <c r="F15" s="48"/>
      <c r="G15" s="48"/>
      <c r="H15" s="49"/>
      <c r="I15" s="91"/>
      <c r="J15" s="99"/>
      <c r="K15" s="97"/>
      <c r="L15" s="98"/>
      <c r="M15" s="99"/>
      <c r="N15" s="99"/>
      <c r="O15" s="99"/>
      <c r="P15" s="98"/>
      <c r="Q15" s="45"/>
      <c r="R15" s="89"/>
      <c r="S15" s="46"/>
      <c r="T15" s="53"/>
    </row>
    <row r="16" spans="1:20" x14ac:dyDescent="0.2">
      <c r="A16" s="316"/>
      <c r="B16" s="319"/>
      <c r="C16" s="322"/>
      <c r="D16" s="325"/>
      <c r="E16" s="262">
        <f>C14*E14</f>
        <v>6413.8998419999989</v>
      </c>
      <c r="F16" s="263"/>
      <c r="G16" s="263"/>
      <c r="H16" s="264"/>
      <c r="I16" s="262"/>
      <c r="J16" s="263"/>
      <c r="K16" s="263"/>
      <c r="L16" s="264"/>
      <c r="M16" s="139"/>
      <c r="N16" s="139"/>
      <c r="O16" s="139"/>
      <c r="P16" s="140"/>
      <c r="Q16" s="268"/>
      <c r="R16" s="269"/>
      <c r="S16" s="269"/>
      <c r="T16" s="270"/>
    </row>
    <row r="17" spans="1:20" x14ac:dyDescent="0.2">
      <c r="A17" s="326">
        <v>4</v>
      </c>
      <c r="B17" s="317" t="s">
        <v>46</v>
      </c>
      <c r="C17" s="320">
        <f>P.ORÇ.!H27</f>
        <v>33281.029543799996</v>
      </c>
      <c r="D17" s="323">
        <f>C17/$C$35</f>
        <v>0.12456066545550883</v>
      </c>
      <c r="E17" s="311">
        <v>0.5</v>
      </c>
      <c r="F17" s="312"/>
      <c r="G17" s="312"/>
      <c r="H17" s="313"/>
      <c r="I17" s="311">
        <v>0.5</v>
      </c>
      <c r="J17" s="312"/>
      <c r="K17" s="312"/>
      <c r="L17" s="313"/>
      <c r="M17" s="141"/>
      <c r="N17" s="141"/>
      <c r="O17" s="141"/>
      <c r="P17" s="142"/>
      <c r="Q17" s="43"/>
      <c r="R17" s="50"/>
      <c r="S17" s="44"/>
      <c r="T17" s="52"/>
    </row>
    <row r="18" spans="1:20" x14ac:dyDescent="0.2">
      <c r="A18" s="315"/>
      <c r="B18" s="318"/>
      <c r="C18" s="321"/>
      <c r="D18" s="324"/>
      <c r="E18" s="91"/>
      <c r="F18" s="97"/>
      <c r="G18" s="48"/>
      <c r="H18" s="49"/>
      <c r="I18" s="47"/>
      <c r="J18" s="90"/>
      <c r="K18" s="48"/>
      <c r="L18" s="98"/>
      <c r="M18" s="99"/>
      <c r="N18" s="99"/>
      <c r="O18" s="99"/>
      <c r="P18" s="98"/>
      <c r="Q18" s="45"/>
      <c r="R18" s="89"/>
      <c r="S18" s="46"/>
      <c r="T18" s="53"/>
    </row>
    <row r="19" spans="1:20" x14ac:dyDescent="0.2">
      <c r="A19" s="316"/>
      <c r="B19" s="319"/>
      <c r="C19" s="322"/>
      <c r="D19" s="325"/>
      <c r="E19" s="262">
        <f>C17*E17</f>
        <v>16640.514771899998</v>
      </c>
      <c r="F19" s="263"/>
      <c r="G19" s="263"/>
      <c r="H19" s="264"/>
      <c r="I19" s="262">
        <f>C17*I17</f>
        <v>16640.514771899998</v>
      </c>
      <c r="J19" s="263"/>
      <c r="K19" s="263"/>
      <c r="L19" s="264"/>
      <c r="M19" s="139"/>
      <c r="N19" s="139"/>
      <c r="O19" s="139"/>
      <c r="P19" s="140"/>
      <c r="Q19" s="268"/>
      <c r="R19" s="269"/>
      <c r="S19" s="269"/>
      <c r="T19" s="270"/>
    </row>
    <row r="20" spans="1:20" x14ac:dyDescent="0.2">
      <c r="A20" s="326">
        <v>5</v>
      </c>
      <c r="B20" s="317" t="s">
        <v>45</v>
      </c>
      <c r="C20" s="320">
        <f>P.ORÇ.!H33</f>
        <v>46680.695428799998</v>
      </c>
      <c r="D20" s="323">
        <f>C20/$C$35</f>
        <v>0.1747114967968432</v>
      </c>
      <c r="E20" s="92"/>
      <c r="F20" s="93"/>
      <c r="G20" s="93"/>
      <c r="H20" s="94"/>
      <c r="I20" s="311">
        <v>0.5</v>
      </c>
      <c r="J20" s="312"/>
      <c r="K20" s="312"/>
      <c r="L20" s="313"/>
      <c r="M20" s="311">
        <v>0.5</v>
      </c>
      <c r="N20" s="312"/>
      <c r="O20" s="312"/>
      <c r="P20" s="313"/>
      <c r="Q20" s="43"/>
      <c r="R20" s="50"/>
      <c r="S20" s="44"/>
      <c r="T20" s="52"/>
    </row>
    <row r="21" spans="1:20" x14ac:dyDescent="0.2">
      <c r="A21" s="315"/>
      <c r="B21" s="318"/>
      <c r="C21" s="321"/>
      <c r="D21" s="324"/>
      <c r="E21" s="91"/>
      <c r="F21" s="97"/>
      <c r="G21" s="97"/>
      <c r="H21" s="98"/>
      <c r="I21" s="91"/>
      <c r="J21" s="99"/>
      <c r="K21" s="48"/>
      <c r="L21" s="49"/>
      <c r="M21" s="90"/>
      <c r="N21" s="90"/>
      <c r="O21" s="90"/>
      <c r="P21" s="98"/>
      <c r="Q21" s="45"/>
      <c r="R21" s="89"/>
      <c r="S21" s="46"/>
      <c r="T21" s="53"/>
    </row>
    <row r="22" spans="1:20" x14ac:dyDescent="0.2">
      <c r="A22" s="316"/>
      <c r="B22" s="319"/>
      <c r="C22" s="322"/>
      <c r="D22" s="325"/>
      <c r="E22" s="262"/>
      <c r="F22" s="263"/>
      <c r="G22" s="263"/>
      <c r="H22" s="264"/>
      <c r="I22" s="262">
        <f>C20*I20</f>
        <v>23340.347714399999</v>
      </c>
      <c r="J22" s="263"/>
      <c r="K22" s="263"/>
      <c r="L22" s="264"/>
      <c r="M22" s="262">
        <f>C20*M20</f>
        <v>23340.347714399999</v>
      </c>
      <c r="N22" s="263"/>
      <c r="O22" s="263"/>
      <c r="P22" s="264"/>
      <c r="Q22" s="268"/>
      <c r="R22" s="269"/>
      <c r="S22" s="269"/>
      <c r="T22" s="270"/>
    </row>
    <row r="23" spans="1:20" x14ac:dyDescent="0.2">
      <c r="A23" s="326">
        <v>6</v>
      </c>
      <c r="B23" s="317" t="s">
        <v>87</v>
      </c>
      <c r="C23" s="320">
        <f>P.ORÇ.!H37</f>
        <v>41237.584199999998</v>
      </c>
      <c r="D23" s="323">
        <f>C23/$C$35</f>
        <v>0.15433960427725057</v>
      </c>
      <c r="E23" s="92"/>
      <c r="F23" s="93"/>
      <c r="G23" s="93"/>
      <c r="H23" s="94"/>
      <c r="I23" s="311">
        <v>0.5</v>
      </c>
      <c r="J23" s="312"/>
      <c r="K23" s="312"/>
      <c r="L23" s="313"/>
      <c r="M23" s="272">
        <v>0.5</v>
      </c>
      <c r="N23" s="273"/>
      <c r="O23" s="273"/>
      <c r="P23" s="281"/>
      <c r="Q23" s="92"/>
      <c r="R23" s="95"/>
      <c r="S23" s="93"/>
      <c r="T23" s="96"/>
    </row>
    <row r="24" spans="1:20" x14ac:dyDescent="0.2">
      <c r="A24" s="315"/>
      <c r="B24" s="318"/>
      <c r="C24" s="321"/>
      <c r="D24" s="324"/>
      <c r="E24" s="91"/>
      <c r="F24" s="97"/>
      <c r="G24" s="97"/>
      <c r="H24" s="98"/>
      <c r="I24" s="47"/>
      <c r="J24" s="90"/>
      <c r="K24" s="48"/>
      <c r="L24" s="49"/>
      <c r="M24" s="90"/>
      <c r="N24" s="90"/>
      <c r="O24" s="90"/>
      <c r="P24" s="49"/>
      <c r="Q24" s="91"/>
      <c r="R24" s="99"/>
      <c r="S24" s="97"/>
      <c r="T24" s="100"/>
    </row>
    <row r="25" spans="1:20" x14ac:dyDescent="0.2">
      <c r="A25" s="316"/>
      <c r="B25" s="319"/>
      <c r="C25" s="322"/>
      <c r="D25" s="325"/>
      <c r="E25" s="262"/>
      <c r="F25" s="263"/>
      <c r="G25" s="263"/>
      <c r="H25" s="264"/>
      <c r="I25" s="262">
        <f>C23*I23</f>
        <v>20618.792099999999</v>
      </c>
      <c r="J25" s="263"/>
      <c r="K25" s="263"/>
      <c r="L25" s="264"/>
      <c r="M25" s="262">
        <f>C23*M23</f>
        <v>20618.792099999999</v>
      </c>
      <c r="N25" s="263"/>
      <c r="O25" s="263"/>
      <c r="P25" s="264"/>
      <c r="Q25" s="262"/>
      <c r="R25" s="263"/>
      <c r="S25" s="263"/>
      <c r="T25" s="271"/>
    </row>
    <row r="26" spans="1:20" x14ac:dyDescent="0.2">
      <c r="A26" s="326">
        <v>7</v>
      </c>
      <c r="B26" s="317" t="s">
        <v>90</v>
      </c>
      <c r="C26" s="320">
        <f>P.ORÇ.!H41</f>
        <v>5129.4025000000001</v>
      </c>
      <c r="D26" s="323">
        <f>C26/$C$35</f>
        <v>1.9197777158554787E-2</v>
      </c>
      <c r="E26" s="92"/>
      <c r="F26" s="93"/>
      <c r="G26" s="93"/>
      <c r="H26" s="94"/>
      <c r="I26" s="92"/>
      <c r="J26" s="95"/>
      <c r="K26" s="93"/>
      <c r="L26" s="94"/>
      <c r="M26" s="272"/>
      <c r="N26" s="273"/>
      <c r="O26" s="273"/>
      <c r="P26" s="281"/>
      <c r="Q26" s="311">
        <v>1</v>
      </c>
      <c r="R26" s="312"/>
      <c r="S26" s="312"/>
      <c r="T26" s="336"/>
    </row>
    <row r="27" spans="1:20" x14ac:dyDescent="0.2">
      <c r="A27" s="315"/>
      <c r="B27" s="318"/>
      <c r="C27" s="321"/>
      <c r="D27" s="324"/>
      <c r="E27" s="91"/>
      <c r="F27" s="97"/>
      <c r="G27" s="97"/>
      <c r="H27" s="98"/>
      <c r="I27" s="91"/>
      <c r="J27" s="99"/>
      <c r="K27" s="97"/>
      <c r="L27" s="98"/>
      <c r="M27" s="99"/>
      <c r="N27" s="99"/>
      <c r="O27" s="99"/>
      <c r="P27" s="98"/>
      <c r="Q27" s="47"/>
      <c r="R27" s="90"/>
      <c r="S27" s="48"/>
      <c r="T27" s="54"/>
    </row>
    <row r="28" spans="1:20" x14ac:dyDescent="0.2">
      <c r="A28" s="316"/>
      <c r="B28" s="319"/>
      <c r="C28" s="322"/>
      <c r="D28" s="325"/>
      <c r="E28" s="262"/>
      <c r="F28" s="263"/>
      <c r="G28" s="263"/>
      <c r="H28" s="264"/>
      <c r="I28" s="262"/>
      <c r="J28" s="263"/>
      <c r="K28" s="263"/>
      <c r="L28" s="264"/>
      <c r="M28" s="262"/>
      <c r="N28" s="263"/>
      <c r="O28" s="263"/>
      <c r="P28" s="264"/>
      <c r="Q28" s="262">
        <f>C26*Q26</f>
        <v>5129.4025000000001</v>
      </c>
      <c r="R28" s="263"/>
      <c r="S28" s="263"/>
      <c r="T28" s="271"/>
    </row>
    <row r="29" spans="1:20" ht="12.75" customHeight="1" x14ac:dyDescent="0.2">
      <c r="A29" s="314">
        <v>8</v>
      </c>
      <c r="B29" s="317" t="s">
        <v>134</v>
      </c>
      <c r="C29" s="320">
        <f>P.ORÇ.!H45</f>
        <v>62750.62258000001</v>
      </c>
      <c r="D29" s="323">
        <f>C29/$C$35</f>
        <v>0.2348562954167501</v>
      </c>
      <c r="E29" s="92"/>
      <c r="F29" s="293"/>
      <c r="G29" s="293"/>
      <c r="H29" s="294"/>
      <c r="I29" s="92"/>
      <c r="J29" s="95"/>
      <c r="K29" s="93"/>
      <c r="L29" s="94"/>
      <c r="M29" s="272">
        <v>0.4</v>
      </c>
      <c r="N29" s="273"/>
      <c r="O29" s="273"/>
      <c r="P29" s="281"/>
      <c r="Q29" s="311">
        <v>0.6</v>
      </c>
      <c r="R29" s="312"/>
      <c r="S29" s="312"/>
      <c r="T29" s="336"/>
    </row>
    <row r="30" spans="1:20" ht="12.75" customHeight="1" x14ac:dyDescent="0.2">
      <c r="A30" s="315"/>
      <c r="B30" s="318"/>
      <c r="C30" s="321"/>
      <c r="D30" s="324"/>
      <c r="E30" s="91"/>
      <c r="F30" s="97"/>
      <c r="G30" s="97"/>
      <c r="H30" s="98"/>
      <c r="I30" s="91"/>
      <c r="J30" s="99"/>
      <c r="K30" s="97"/>
      <c r="L30" s="98"/>
      <c r="M30" s="149"/>
      <c r="N30" s="90"/>
      <c r="O30" s="90"/>
      <c r="P30" s="49"/>
      <c r="Q30" s="47"/>
      <c r="R30" s="90"/>
      <c r="S30" s="48"/>
      <c r="T30" s="54"/>
    </row>
    <row r="31" spans="1:20" x14ac:dyDescent="0.2">
      <c r="A31" s="316"/>
      <c r="B31" s="319"/>
      <c r="C31" s="322"/>
      <c r="D31" s="325"/>
      <c r="E31" s="262"/>
      <c r="F31" s="263"/>
      <c r="G31" s="263"/>
      <c r="H31" s="264"/>
      <c r="I31" s="262"/>
      <c r="J31" s="263"/>
      <c r="K31" s="263"/>
      <c r="L31" s="264"/>
      <c r="M31" s="262">
        <f>C29*M29</f>
        <v>25100.249032000007</v>
      </c>
      <c r="N31" s="263"/>
      <c r="O31" s="263"/>
      <c r="P31" s="264"/>
      <c r="Q31" s="262">
        <f>C29*Q29</f>
        <v>37650.373548000003</v>
      </c>
      <c r="R31" s="263"/>
      <c r="S31" s="263"/>
      <c r="T31" s="271"/>
    </row>
    <row r="32" spans="1:20" x14ac:dyDescent="0.2">
      <c r="A32" s="326">
        <v>9</v>
      </c>
      <c r="B32" s="317" t="s">
        <v>101</v>
      </c>
      <c r="C32" s="320">
        <f>P.ORÇ.!H58</f>
        <v>52703.378000000004</v>
      </c>
      <c r="D32" s="323">
        <f>C32/$C$35</f>
        <v>0.19725254673367493</v>
      </c>
      <c r="E32" s="92"/>
      <c r="F32" s="93"/>
      <c r="G32" s="93"/>
      <c r="H32" s="101"/>
      <c r="I32" s="92"/>
      <c r="J32" s="95"/>
      <c r="K32" s="93"/>
      <c r="L32" s="94"/>
      <c r="M32" s="272">
        <v>0.5</v>
      </c>
      <c r="N32" s="273"/>
      <c r="O32" s="273"/>
      <c r="P32" s="281"/>
      <c r="Q32" s="272">
        <v>0.5</v>
      </c>
      <c r="R32" s="273"/>
      <c r="S32" s="273"/>
      <c r="T32" s="274"/>
    </row>
    <row r="33" spans="1:29" x14ac:dyDescent="0.2">
      <c r="A33" s="315"/>
      <c r="B33" s="318"/>
      <c r="C33" s="321"/>
      <c r="D33" s="324"/>
      <c r="E33" s="91"/>
      <c r="F33" s="97"/>
      <c r="G33" s="97"/>
      <c r="H33" s="98"/>
      <c r="I33" s="91"/>
      <c r="J33" s="99"/>
      <c r="K33" s="97"/>
      <c r="L33" s="98"/>
      <c r="M33" s="90"/>
      <c r="N33" s="90"/>
      <c r="O33" s="90"/>
      <c r="P33" s="49"/>
      <c r="Q33" s="47"/>
      <c r="R33" s="90"/>
      <c r="S33" s="48"/>
      <c r="T33" s="54"/>
    </row>
    <row r="34" spans="1:29" x14ac:dyDescent="0.2">
      <c r="A34" s="316"/>
      <c r="B34" s="319"/>
      <c r="C34" s="322"/>
      <c r="D34" s="325"/>
      <c r="E34" s="262"/>
      <c r="F34" s="263"/>
      <c r="G34" s="263"/>
      <c r="H34" s="264"/>
      <c r="I34" s="262"/>
      <c r="J34" s="263"/>
      <c r="K34" s="263"/>
      <c r="L34" s="264"/>
      <c r="M34" s="262">
        <f>C32*M32</f>
        <v>26351.689000000002</v>
      </c>
      <c r="N34" s="263"/>
      <c r="O34" s="263"/>
      <c r="P34" s="264"/>
      <c r="Q34" s="262">
        <f>C32*Q32</f>
        <v>26351.689000000002</v>
      </c>
      <c r="R34" s="263"/>
      <c r="S34" s="263"/>
      <c r="T34" s="271"/>
    </row>
    <row r="35" spans="1:29" ht="15" x14ac:dyDescent="0.25">
      <c r="A35" s="295" t="s">
        <v>3</v>
      </c>
      <c r="B35" s="297"/>
      <c r="C35" s="303">
        <f>SUM(C8:C34)</f>
        <v>267187.31328300002</v>
      </c>
      <c r="D35" s="304"/>
      <c r="E35" s="307">
        <f>E10+E13+E16+E19+E22+E25+E28+E31+E34</f>
        <v>42045.115802300003</v>
      </c>
      <c r="F35" s="308"/>
      <c r="G35" s="308"/>
      <c r="H35" s="309"/>
      <c r="I35" s="307">
        <f>I10+I13+I16+I19+I22+I25+I28+I31+I34</f>
        <v>60599.654586299999</v>
      </c>
      <c r="J35" s="308"/>
      <c r="K35" s="308"/>
      <c r="L35" s="309"/>
      <c r="M35" s="307">
        <f>M10+M13+M16+M19+M22+M25+M28+M31+M34</f>
        <v>95411.077846400003</v>
      </c>
      <c r="N35" s="308"/>
      <c r="O35" s="308"/>
      <c r="P35" s="309"/>
      <c r="Q35" s="307">
        <f>Q10+Q13+Q16+Q19+Q22+Q25+Q28+Q31+Q34</f>
        <v>69131.465047999998</v>
      </c>
      <c r="R35" s="308"/>
      <c r="S35" s="308"/>
      <c r="T35" s="334"/>
      <c r="V35" s="128"/>
      <c r="W35" s="128"/>
      <c r="X35" s="128"/>
      <c r="Y35" s="128"/>
      <c r="Z35" s="128"/>
      <c r="AA35" s="129"/>
      <c r="AB35" s="109"/>
    </row>
    <row r="36" spans="1:29" ht="15" x14ac:dyDescent="0.25">
      <c r="A36" s="301"/>
      <c r="B36" s="302"/>
      <c r="C36" s="305">
        <f>C35/C35</f>
        <v>1</v>
      </c>
      <c r="D36" s="306"/>
      <c r="E36" s="275">
        <f>E35/$C$35</f>
        <v>0.15736194688917196</v>
      </c>
      <c r="F36" s="276"/>
      <c r="G36" s="276"/>
      <c r="H36" s="277"/>
      <c r="I36" s="275">
        <f>I35/$C$35</f>
        <v>0.22680588326480131</v>
      </c>
      <c r="J36" s="276"/>
      <c r="K36" s="276"/>
      <c r="L36" s="277"/>
      <c r="M36" s="275">
        <f>M35/$C$35</f>
        <v>0.35709434207058438</v>
      </c>
      <c r="N36" s="276"/>
      <c r="O36" s="276"/>
      <c r="P36" s="277"/>
      <c r="Q36" s="275">
        <f>Q35/$C$35</f>
        <v>0.25873782777544224</v>
      </c>
      <c r="R36" s="276"/>
      <c r="S36" s="276"/>
      <c r="T36" s="289"/>
      <c r="V36" s="103"/>
      <c r="W36" s="110"/>
      <c r="X36" s="110"/>
      <c r="Y36" s="110"/>
      <c r="Z36" s="110"/>
      <c r="AA36" s="110"/>
    </row>
    <row r="37" spans="1:29" ht="12.75" customHeight="1" x14ac:dyDescent="0.2">
      <c r="A37" s="295" t="s">
        <v>39</v>
      </c>
      <c r="B37" s="296"/>
      <c r="C37" s="296"/>
      <c r="D37" s="297"/>
      <c r="E37" s="282">
        <f>E35</f>
        <v>42045.115802300003</v>
      </c>
      <c r="F37" s="283"/>
      <c r="G37" s="283"/>
      <c r="H37" s="284"/>
      <c r="I37" s="282">
        <f>I35+E37</f>
        <v>102644.77038860001</v>
      </c>
      <c r="J37" s="283"/>
      <c r="K37" s="283"/>
      <c r="L37" s="284"/>
      <c r="M37" s="282">
        <f>M35+I37</f>
        <v>198055.84823500001</v>
      </c>
      <c r="N37" s="283"/>
      <c r="O37" s="283"/>
      <c r="P37" s="284"/>
      <c r="Q37" s="282">
        <f>Q35+M37</f>
        <v>267187.31328300002</v>
      </c>
      <c r="R37" s="283"/>
      <c r="S37" s="283"/>
      <c r="T37" s="335"/>
      <c r="W37" s="102"/>
      <c r="X37" s="102"/>
      <c r="Y37" s="102"/>
      <c r="Z37" s="102"/>
      <c r="AA37" s="102"/>
    </row>
    <row r="38" spans="1:29" ht="12.75" customHeight="1" thickBot="1" x14ac:dyDescent="0.25">
      <c r="A38" s="298"/>
      <c r="B38" s="299"/>
      <c r="C38" s="299"/>
      <c r="D38" s="300"/>
      <c r="E38" s="285">
        <f>E37/$C$35</f>
        <v>0.15736194688917196</v>
      </c>
      <c r="F38" s="286"/>
      <c r="G38" s="286"/>
      <c r="H38" s="287"/>
      <c r="I38" s="285">
        <f>I37/$C$35</f>
        <v>0.38416783015397332</v>
      </c>
      <c r="J38" s="286"/>
      <c r="K38" s="286"/>
      <c r="L38" s="287"/>
      <c r="M38" s="285">
        <f>M37/$C$35</f>
        <v>0.7412621722245577</v>
      </c>
      <c r="N38" s="286"/>
      <c r="O38" s="286"/>
      <c r="P38" s="287"/>
      <c r="Q38" s="285">
        <f t="shared" ref="Q38" si="0">Q37/$C$35</f>
        <v>1</v>
      </c>
      <c r="R38" s="286"/>
      <c r="S38" s="286"/>
      <c r="T38" s="288"/>
      <c r="V38" s="127"/>
    </row>
    <row r="39" spans="1:29" x14ac:dyDescent="0.2"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</row>
    <row r="42" spans="1:29" ht="12.75" customHeight="1" x14ac:dyDescent="0.2">
      <c r="A42" s="219" t="s">
        <v>54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V42" s="150"/>
      <c r="W42" s="150"/>
      <c r="X42" s="150"/>
      <c r="Y42" s="150"/>
      <c r="Z42" s="150"/>
      <c r="AA42" s="150"/>
      <c r="AB42" s="150"/>
      <c r="AC42" s="150"/>
    </row>
    <row r="43" spans="1:29" ht="12.75" customHeight="1" x14ac:dyDescent="0.2">
      <c r="A43" s="220" t="s">
        <v>55</v>
      </c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</row>
  </sheetData>
  <mergeCells count="120">
    <mergeCell ref="Q35:T35"/>
    <mergeCell ref="Q37:T37"/>
    <mergeCell ref="Q26:T26"/>
    <mergeCell ref="Q29:T29"/>
    <mergeCell ref="M20:P20"/>
    <mergeCell ref="M22:P22"/>
    <mergeCell ref="I23:L23"/>
    <mergeCell ref="M37:P37"/>
    <mergeCell ref="M35:P35"/>
    <mergeCell ref="I25:L25"/>
    <mergeCell ref="M32:P32"/>
    <mergeCell ref="M34:P34"/>
    <mergeCell ref="Q25:T25"/>
    <mergeCell ref="D26:D28"/>
    <mergeCell ref="E28:H28"/>
    <mergeCell ref="I28:L28"/>
    <mergeCell ref="Q28:T28"/>
    <mergeCell ref="A23:A25"/>
    <mergeCell ref="B23:B25"/>
    <mergeCell ref="C23:C25"/>
    <mergeCell ref="D23:D25"/>
    <mergeCell ref="E25:H25"/>
    <mergeCell ref="Q22:T22"/>
    <mergeCell ref="A17:A19"/>
    <mergeCell ref="B17:B19"/>
    <mergeCell ref="C17:C19"/>
    <mergeCell ref="D17:D19"/>
    <mergeCell ref="E19:H19"/>
    <mergeCell ref="E17:H17"/>
    <mergeCell ref="I17:L17"/>
    <mergeCell ref="I20:L20"/>
    <mergeCell ref="I19:L19"/>
    <mergeCell ref="Q19:T19"/>
    <mergeCell ref="Q13:T13"/>
    <mergeCell ref="A14:A16"/>
    <mergeCell ref="B14:B16"/>
    <mergeCell ref="C14:C16"/>
    <mergeCell ref="D14:D16"/>
    <mergeCell ref="E16:H16"/>
    <mergeCell ref="I16:L16"/>
    <mergeCell ref="Q16:T16"/>
    <mergeCell ref="E14:H14"/>
    <mergeCell ref="A11:A13"/>
    <mergeCell ref="B11:B13"/>
    <mergeCell ref="C11:C13"/>
    <mergeCell ref="D11:D13"/>
    <mergeCell ref="E13:H13"/>
    <mergeCell ref="E11:H11"/>
    <mergeCell ref="A32:A34"/>
    <mergeCell ref="B32:B34"/>
    <mergeCell ref="C32:C34"/>
    <mergeCell ref="D32:D34"/>
    <mergeCell ref="I34:L34"/>
    <mergeCell ref="A8:A10"/>
    <mergeCell ref="A6:A7"/>
    <mergeCell ref="B6:B7"/>
    <mergeCell ref="C6:C7"/>
    <mergeCell ref="D6:D7"/>
    <mergeCell ref="E7:H7"/>
    <mergeCell ref="B8:B10"/>
    <mergeCell ref="C8:C10"/>
    <mergeCell ref="D8:D10"/>
    <mergeCell ref="I13:L13"/>
    <mergeCell ref="A20:A22"/>
    <mergeCell ref="B20:B22"/>
    <mergeCell ref="C20:C22"/>
    <mergeCell ref="D20:D22"/>
    <mergeCell ref="E22:H22"/>
    <mergeCell ref="I22:L22"/>
    <mergeCell ref="A26:A28"/>
    <mergeCell ref="B26:B28"/>
    <mergeCell ref="C26:C28"/>
    <mergeCell ref="A1:T1"/>
    <mergeCell ref="A2:T2"/>
    <mergeCell ref="E37:H37"/>
    <mergeCell ref="E38:H38"/>
    <mergeCell ref="I38:L38"/>
    <mergeCell ref="Q38:T38"/>
    <mergeCell ref="Q36:T36"/>
    <mergeCell ref="E6:T6"/>
    <mergeCell ref="F29:H29"/>
    <mergeCell ref="M38:P38"/>
    <mergeCell ref="M26:P26"/>
    <mergeCell ref="M28:P28"/>
    <mergeCell ref="M29:P29"/>
    <mergeCell ref="M31:P31"/>
    <mergeCell ref="A37:D38"/>
    <mergeCell ref="I37:L37"/>
    <mergeCell ref="A35:B36"/>
    <mergeCell ref="C35:D35"/>
    <mergeCell ref="C36:D36"/>
    <mergeCell ref="E35:H35"/>
    <mergeCell ref="E36:H36"/>
    <mergeCell ref="I35:L35"/>
    <mergeCell ref="I36:L36"/>
    <mergeCell ref="I7:L7"/>
    <mergeCell ref="A42:T42"/>
    <mergeCell ref="A43:T43"/>
    <mergeCell ref="A3:T3"/>
    <mergeCell ref="A4:T4"/>
    <mergeCell ref="A5:T5"/>
    <mergeCell ref="E10:H10"/>
    <mergeCell ref="E31:H31"/>
    <mergeCell ref="E34:H34"/>
    <mergeCell ref="Q7:T7"/>
    <mergeCell ref="Q10:T10"/>
    <mergeCell ref="Q31:T31"/>
    <mergeCell ref="Q34:T34"/>
    <mergeCell ref="Q32:T32"/>
    <mergeCell ref="M36:P36"/>
    <mergeCell ref="M7:P7"/>
    <mergeCell ref="M23:P23"/>
    <mergeCell ref="M25:P25"/>
    <mergeCell ref="I10:L10"/>
    <mergeCell ref="E8:H8"/>
    <mergeCell ref="A29:A31"/>
    <mergeCell ref="B29:B31"/>
    <mergeCell ref="C29:C31"/>
    <mergeCell ref="D29:D31"/>
    <mergeCell ref="I31:L31"/>
  </mergeCells>
  <phoneticPr fontId="20" type="noConversion"/>
  <pageMargins left="1.1023622047244095" right="0.31496062992125984" top="0.35433070866141736" bottom="0.15748031496062992" header="0.31496062992125984" footer="0.11811023622047245"/>
  <pageSetup paperSize="9"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A43" sqref="A43:I43"/>
    </sheetView>
  </sheetViews>
  <sheetFormatPr defaultRowHeight="15" x14ac:dyDescent="0.25"/>
  <cols>
    <col min="1" max="1" width="17.7109375" customWidth="1"/>
    <col min="2" max="2" width="5.42578125" bestFit="1" customWidth="1"/>
    <col min="3" max="3" width="8.42578125" bestFit="1" customWidth="1"/>
    <col min="5" max="5" width="6.140625" bestFit="1" customWidth="1"/>
    <col min="6" max="6" width="8.7109375" bestFit="1" customWidth="1"/>
    <col min="7" max="7" width="7.7109375" bestFit="1" customWidth="1"/>
    <col min="8" max="8" width="7.140625" bestFit="1" customWidth="1"/>
    <col min="9" max="9" width="8.7109375" bestFit="1" customWidth="1"/>
  </cols>
  <sheetData>
    <row r="1" spans="1:10" x14ac:dyDescent="0.25">
      <c r="A1" s="337" t="s">
        <v>155</v>
      </c>
      <c r="B1" s="337"/>
      <c r="C1" s="337"/>
      <c r="D1" s="337"/>
      <c r="E1" s="337"/>
      <c r="F1" s="337"/>
      <c r="G1" s="337"/>
      <c r="H1" s="337"/>
      <c r="I1" s="337"/>
      <c r="J1" s="337"/>
    </row>
    <row r="2" spans="1:10" x14ac:dyDescent="0.25">
      <c r="A2" s="338" t="s">
        <v>192</v>
      </c>
      <c r="B2" s="339"/>
      <c r="C2" s="339"/>
      <c r="D2" s="339"/>
      <c r="E2" s="339"/>
      <c r="F2" s="339"/>
      <c r="G2" s="339"/>
      <c r="H2" s="339"/>
      <c r="I2" s="339"/>
      <c r="J2" s="340"/>
    </row>
    <row r="3" spans="1:10" x14ac:dyDescent="0.25">
      <c r="A3" s="341" t="s">
        <v>193</v>
      </c>
      <c r="B3" s="341"/>
      <c r="C3" s="341"/>
      <c r="D3" s="341"/>
      <c r="E3" s="341"/>
      <c r="F3" s="341"/>
      <c r="G3" s="341"/>
      <c r="H3" s="341"/>
      <c r="I3" s="341"/>
      <c r="J3" s="341"/>
    </row>
    <row r="4" spans="1:10" x14ac:dyDescent="0.25">
      <c r="A4" s="342"/>
      <c r="B4" s="343"/>
      <c r="C4" s="343"/>
      <c r="D4" s="343"/>
      <c r="E4" s="343"/>
      <c r="F4" s="343"/>
      <c r="G4" s="343"/>
      <c r="H4" s="343"/>
      <c r="I4" s="343"/>
      <c r="J4" s="344"/>
    </row>
    <row r="5" spans="1:10" ht="15.75" x14ac:dyDescent="0.25">
      <c r="A5" s="345" t="s">
        <v>156</v>
      </c>
      <c r="B5" s="345"/>
      <c r="C5" s="345"/>
      <c r="D5" s="345"/>
      <c r="E5" s="345"/>
      <c r="F5" s="345"/>
      <c r="G5" s="345"/>
      <c r="H5" s="345"/>
      <c r="I5" s="345"/>
      <c r="J5" s="345"/>
    </row>
    <row r="6" spans="1:10" ht="26.25" customHeight="1" x14ac:dyDescent="0.25">
      <c r="A6" s="346" t="s">
        <v>194</v>
      </c>
      <c r="B6" s="347"/>
      <c r="C6" s="347"/>
      <c r="D6" s="347"/>
      <c r="E6" s="347"/>
      <c r="F6" s="347"/>
      <c r="G6" s="347"/>
      <c r="H6" s="347"/>
      <c r="I6" s="347"/>
      <c r="J6" s="348"/>
    </row>
    <row r="7" spans="1:10" x14ac:dyDescent="0.25">
      <c r="A7" s="349" t="s">
        <v>195</v>
      </c>
      <c r="B7" s="350"/>
      <c r="C7" s="350"/>
      <c r="D7" s="350"/>
      <c r="E7" s="350"/>
      <c r="F7" s="350"/>
      <c r="G7" s="350"/>
      <c r="H7" s="350"/>
      <c r="I7" s="350"/>
      <c r="J7" s="350"/>
    </row>
    <row r="8" spans="1:10" x14ac:dyDescent="0.25">
      <c r="A8" s="351" t="s">
        <v>157</v>
      </c>
      <c r="B8" s="351"/>
      <c r="C8" s="351"/>
      <c r="D8" s="351"/>
      <c r="E8" s="351"/>
      <c r="F8" s="351"/>
      <c r="G8" s="351"/>
      <c r="H8" s="351"/>
      <c r="I8" s="351"/>
      <c r="J8" s="351"/>
    </row>
    <row r="9" spans="1:10" x14ac:dyDescent="0.25">
      <c r="A9" s="352" t="s">
        <v>197</v>
      </c>
      <c r="B9" s="352"/>
      <c r="C9" s="352"/>
      <c r="D9" s="352"/>
      <c r="E9" s="352"/>
      <c r="F9" s="352"/>
      <c r="G9" s="352"/>
      <c r="H9" s="352"/>
      <c r="I9" s="352"/>
      <c r="J9" s="352"/>
    </row>
    <row r="10" spans="1:10" ht="25.5" x14ac:dyDescent="0.25">
      <c r="A10" s="353" t="s">
        <v>158</v>
      </c>
      <c r="B10" s="354" t="s">
        <v>159</v>
      </c>
      <c r="C10" s="355" t="s">
        <v>160</v>
      </c>
      <c r="D10" s="356" t="s">
        <v>161</v>
      </c>
      <c r="E10" s="356" t="s">
        <v>162</v>
      </c>
      <c r="F10" s="357" t="s">
        <v>163</v>
      </c>
      <c r="G10" s="354" t="s">
        <v>164</v>
      </c>
      <c r="H10" s="354" t="s">
        <v>165</v>
      </c>
      <c r="I10" s="354" t="s">
        <v>166</v>
      </c>
      <c r="J10" s="354" t="s">
        <v>167</v>
      </c>
    </row>
    <row r="11" spans="1:10" ht="38.25" x14ac:dyDescent="0.25">
      <c r="A11" s="358" t="s">
        <v>168</v>
      </c>
      <c r="B11" s="359" t="s">
        <v>169</v>
      </c>
      <c r="C11" s="360" t="s">
        <v>170</v>
      </c>
      <c r="D11" s="361">
        <v>10146</v>
      </c>
      <c r="E11" s="362">
        <v>0.5</v>
      </c>
      <c r="F11" s="363">
        <v>1</v>
      </c>
      <c r="G11" s="364">
        <v>6.16</v>
      </c>
      <c r="H11" s="363">
        <v>0</v>
      </c>
      <c r="I11" s="364">
        <f>G11*2.5725</f>
        <v>15.846599999999999</v>
      </c>
      <c r="J11" s="364">
        <f>ROUND(I11*E11,2)</f>
        <v>7.92</v>
      </c>
    </row>
    <row r="12" spans="1:10" ht="25.5" x14ac:dyDescent="0.25">
      <c r="A12" s="358" t="s">
        <v>171</v>
      </c>
      <c r="B12" s="359" t="s">
        <v>169</v>
      </c>
      <c r="C12" s="360" t="s">
        <v>170</v>
      </c>
      <c r="D12" s="361">
        <v>10139</v>
      </c>
      <c r="E12" s="365">
        <v>0.25</v>
      </c>
      <c r="F12" s="363">
        <v>1</v>
      </c>
      <c r="G12" s="364">
        <v>8.3000000000000007</v>
      </c>
      <c r="H12" s="363">
        <v>0</v>
      </c>
      <c r="I12" s="364">
        <f>G12*2.5725</f>
        <v>21.351749999999999</v>
      </c>
      <c r="J12" s="364">
        <f t="shared" ref="J12" si="0">ROUND(I12*E12,2)</f>
        <v>5.34</v>
      </c>
    </row>
    <row r="13" spans="1:10" x14ac:dyDescent="0.25">
      <c r="A13" s="366" t="s">
        <v>172</v>
      </c>
      <c r="B13" s="366"/>
      <c r="C13" s="366"/>
      <c r="D13" s="366"/>
      <c r="E13" s="366"/>
      <c r="F13" s="366"/>
      <c r="G13" s="366"/>
      <c r="H13" s="366"/>
      <c r="I13" s="366"/>
      <c r="J13" s="354">
        <f>SUM(J11:J12)</f>
        <v>13.26</v>
      </c>
    </row>
    <row r="14" spans="1:10" x14ac:dyDescent="0.25">
      <c r="A14" s="367"/>
      <c r="B14" s="367"/>
      <c r="C14" s="367"/>
      <c r="D14" s="367"/>
      <c r="E14" s="367"/>
      <c r="F14" s="367"/>
      <c r="G14" s="367"/>
      <c r="H14" s="367"/>
      <c r="I14" s="367"/>
      <c r="J14" s="367"/>
    </row>
    <row r="15" spans="1:10" x14ac:dyDescent="0.25">
      <c r="A15" s="351" t="s">
        <v>173</v>
      </c>
      <c r="B15" s="351"/>
      <c r="C15" s="351"/>
      <c r="D15" s="351"/>
      <c r="E15" s="351"/>
      <c r="F15" s="351"/>
      <c r="G15" s="351"/>
      <c r="H15" s="351"/>
      <c r="I15" s="351"/>
      <c r="J15" s="351"/>
    </row>
    <row r="16" spans="1:10" ht="25.5" x14ac:dyDescent="0.25">
      <c r="A16" s="353" t="s">
        <v>158</v>
      </c>
      <c r="B16" s="354" t="s">
        <v>159</v>
      </c>
      <c r="C16" s="355" t="s">
        <v>160</v>
      </c>
      <c r="D16" s="356" t="s">
        <v>161</v>
      </c>
      <c r="E16" s="356" t="s">
        <v>162</v>
      </c>
      <c r="F16" s="357" t="s">
        <v>163</v>
      </c>
      <c r="G16" s="354" t="s">
        <v>164</v>
      </c>
      <c r="H16" s="354" t="s">
        <v>165</v>
      </c>
      <c r="I16" s="354" t="s">
        <v>166</v>
      </c>
      <c r="J16" s="354" t="s">
        <v>167</v>
      </c>
    </row>
    <row r="17" spans="1:10" x14ac:dyDescent="0.25">
      <c r="A17" s="368"/>
      <c r="B17" s="359"/>
      <c r="C17" s="359"/>
      <c r="D17" s="361"/>
      <c r="E17" s="361"/>
      <c r="F17" s="363"/>
      <c r="G17" s="364"/>
      <c r="H17" s="363"/>
      <c r="I17" s="364"/>
      <c r="J17" s="364"/>
    </row>
    <row r="18" spans="1:10" x14ac:dyDescent="0.25">
      <c r="A18" s="366" t="s">
        <v>174</v>
      </c>
      <c r="B18" s="366"/>
      <c r="C18" s="366"/>
      <c r="D18" s="366"/>
      <c r="E18" s="366"/>
      <c r="F18" s="366"/>
      <c r="G18" s="366"/>
      <c r="H18" s="366"/>
      <c r="I18" s="366"/>
      <c r="J18" s="354">
        <f>SUM(J17:J17)</f>
        <v>0</v>
      </c>
    </row>
    <row r="19" spans="1:10" x14ac:dyDescent="0.25">
      <c r="A19" s="367"/>
      <c r="B19" s="367"/>
      <c r="C19" s="367"/>
      <c r="D19" s="367"/>
      <c r="E19" s="367"/>
      <c r="F19" s="367"/>
      <c r="G19" s="367"/>
      <c r="H19" s="367"/>
      <c r="I19" s="367"/>
      <c r="J19" s="367"/>
    </row>
    <row r="20" spans="1:10" x14ac:dyDescent="0.25">
      <c r="A20" s="369" t="s">
        <v>175</v>
      </c>
      <c r="B20" s="370"/>
      <c r="C20" s="370"/>
      <c r="D20" s="370"/>
      <c r="E20" s="370"/>
      <c r="F20" s="370"/>
      <c r="G20" s="370"/>
      <c r="H20" s="370"/>
      <c r="I20" s="370"/>
      <c r="J20" s="371"/>
    </row>
    <row r="21" spans="1:10" ht="25.5" x14ac:dyDescent="0.25">
      <c r="A21" s="353" t="s">
        <v>158</v>
      </c>
      <c r="B21" s="354" t="s">
        <v>159</v>
      </c>
      <c r="C21" s="355" t="s">
        <v>160</v>
      </c>
      <c r="D21" s="356" t="s">
        <v>161</v>
      </c>
      <c r="E21" s="356" t="s">
        <v>176</v>
      </c>
      <c r="F21" s="357" t="s">
        <v>177</v>
      </c>
      <c r="G21" s="354" t="s">
        <v>178</v>
      </c>
      <c r="H21" s="354" t="s">
        <v>179</v>
      </c>
      <c r="I21" s="354" t="s">
        <v>165</v>
      </c>
      <c r="J21" s="354" t="s">
        <v>167</v>
      </c>
    </row>
    <row r="22" spans="1:10" x14ac:dyDescent="0.25">
      <c r="A22" s="372"/>
      <c r="B22" s="373"/>
      <c r="C22" s="373"/>
      <c r="D22" s="361"/>
      <c r="E22" s="373"/>
      <c r="F22" s="373"/>
      <c r="G22" s="373"/>
      <c r="H22" s="374"/>
      <c r="I22" s="374"/>
      <c r="J22" s="359"/>
    </row>
    <row r="23" spans="1:10" x14ac:dyDescent="0.25">
      <c r="A23" s="375" t="s">
        <v>180</v>
      </c>
      <c r="B23" s="376"/>
      <c r="C23" s="376"/>
      <c r="D23" s="376"/>
      <c r="E23" s="376"/>
      <c r="F23" s="376"/>
      <c r="G23" s="376"/>
      <c r="H23" s="376"/>
      <c r="I23" s="377"/>
      <c r="J23" s="354">
        <f>SUM(J22:J22)</f>
        <v>0</v>
      </c>
    </row>
    <row r="24" spans="1:10" x14ac:dyDescent="0.25">
      <c r="A24" s="378" t="s">
        <v>181</v>
      </c>
      <c r="B24" s="378"/>
      <c r="C24" s="378"/>
      <c r="D24" s="378"/>
      <c r="E24" s="379"/>
      <c r="F24" s="369" t="s">
        <v>182</v>
      </c>
      <c r="G24" s="370"/>
      <c r="H24" s="371"/>
      <c r="I24" s="380" t="s">
        <v>183</v>
      </c>
      <c r="J24" s="381"/>
    </row>
    <row r="25" spans="1:10" ht="25.5" customHeight="1" x14ac:dyDescent="0.25">
      <c r="A25" s="382" t="s">
        <v>199</v>
      </c>
      <c r="B25" s="383"/>
      <c r="C25" s="383"/>
      <c r="D25" s="383"/>
      <c r="E25" s="384"/>
      <c r="F25" s="385" t="s">
        <v>184</v>
      </c>
      <c r="G25" s="385"/>
      <c r="H25" s="385"/>
      <c r="I25" s="386">
        <f>J13</f>
        <v>13.26</v>
      </c>
      <c r="J25" s="386"/>
    </row>
    <row r="26" spans="1:10" x14ac:dyDescent="0.25">
      <c r="A26" s="387"/>
      <c r="B26" s="388"/>
      <c r="C26" s="388"/>
      <c r="D26" s="388"/>
      <c r="E26" s="389"/>
      <c r="F26" s="385" t="s">
        <v>185</v>
      </c>
      <c r="G26" s="385"/>
      <c r="H26" s="385"/>
      <c r="I26" s="386">
        <f>J18</f>
        <v>0</v>
      </c>
      <c r="J26" s="386"/>
    </row>
    <row r="27" spans="1:10" x14ac:dyDescent="0.25">
      <c r="A27" s="387"/>
      <c r="B27" s="388"/>
      <c r="C27" s="388"/>
      <c r="D27" s="388"/>
      <c r="E27" s="389"/>
      <c r="F27" s="385" t="s">
        <v>186</v>
      </c>
      <c r="G27" s="385"/>
      <c r="H27" s="385"/>
      <c r="I27" s="386">
        <f>J23</f>
        <v>0</v>
      </c>
      <c r="J27" s="386"/>
    </row>
    <row r="28" spans="1:10" x14ac:dyDescent="0.25">
      <c r="A28" s="387"/>
      <c r="B28" s="388"/>
      <c r="C28" s="388"/>
      <c r="D28" s="388"/>
      <c r="E28" s="389"/>
      <c r="F28" s="385" t="s">
        <v>187</v>
      </c>
      <c r="G28" s="385"/>
      <c r="H28" s="385"/>
      <c r="I28" s="390">
        <v>1</v>
      </c>
      <c r="J28" s="391"/>
    </row>
    <row r="29" spans="1:10" x14ac:dyDescent="0.25">
      <c r="A29" s="387"/>
      <c r="B29" s="388"/>
      <c r="C29" s="388"/>
      <c r="D29" s="388"/>
      <c r="E29" s="389"/>
      <c r="F29" s="385" t="s">
        <v>188</v>
      </c>
      <c r="G29" s="385"/>
      <c r="H29" s="385"/>
      <c r="I29" s="386">
        <f>I25+I27</f>
        <v>13.26</v>
      </c>
      <c r="J29" s="386"/>
    </row>
    <row r="30" spans="1:10" ht="27" customHeight="1" x14ac:dyDescent="0.25">
      <c r="A30" s="387"/>
      <c r="B30" s="388"/>
      <c r="C30" s="388"/>
      <c r="D30" s="388"/>
      <c r="E30" s="389"/>
      <c r="F30" s="385" t="s">
        <v>189</v>
      </c>
      <c r="G30" s="385"/>
      <c r="H30" s="385"/>
      <c r="I30" s="386">
        <f>I29/I28</f>
        <v>13.26</v>
      </c>
      <c r="J30" s="386"/>
    </row>
    <row r="31" spans="1:10" x14ac:dyDescent="0.25">
      <c r="A31" s="387"/>
      <c r="B31" s="388"/>
      <c r="C31" s="388"/>
      <c r="D31" s="388"/>
      <c r="E31" s="389"/>
      <c r="F31" s="385" t="s">
        <v>190</v>
      </c>
      <c r="G31" s="385"/>
      <c r="H31" s="385"/>
      <c r="I31" s="386">
        <f>I26+I30</f>
        <v>13.26</v>
      </c>
      <c r="J31" s="386"/>
    </row>
    <row r="32" spans="1:10" x14ac:dyDescent="0.25">
      <c r="A32" s="387"/>
      <c r="B32" s="388"/>
      <c r="C32" s="388"/>
      <c r="D32" s="388"/>
      <c r="E32" s="389"/>
      <c r="F32" s="385" t="s">
        <v>196</v>
      </c>
      <c r="G32" s="385"/>
      <c r="H32" s="385"/>
      <c r="I32" s="386">
        <f>I31*0.3196</f>
        <v>4.2378960000000001</v>
      </c>
      <c r="J32" s="386"/>
    </row>
    <row r="33" spans="1:10" x14ac:dyDescent="0.25">
      <c r="A33" s="392"/>
      <c r="B33" s="393"/>
      <c r="C33" s="393"/>
      <c r="D33" s="393"/>
      <c r="E33" s="394"/>
      <c r="F33" s="352" t="s">
        <v>191</v>
      </c>
      <c r="G33" s="352"/>
      <c r="H33" s="352"/>
      <c r="I33" s="395"/>
      <c r="J33" s="396">
        <f>I31+I32</f>
        <v>17.497896000000001</v>
      </c>
    </row>
    <row r="35" spans="1:10" ht="15.75" x14ac:dyDescent="0.25">
      <c r="A35" s="345" t="s">
        <v>198</v>
      </c>
      <c r="B35" s="345"/>
      <c r="C35" s="345"/>
      <c r="D35" s="345"/>
      <c r="E35" s="345"/>
      <c r="F35" s="345"/>
      <c r="G35" s="345"/>
      <c r="H35" s="345"/>
      <c r="I35" s="345"/>
      <c r="J35" s="345"/>
    </row>
    <row r="36" spans="1:10" ht="26.25" customHeight="1" x14ac:dyDescent="0.25">
      <c r="A36" s="346" t="s">
        <v>200</v>
      </c>
      <c r="B36" s="347"/>
      <c r="C36" s="347"/>
      <c r="D36" s="347"/>
      <c r="E36" s="347"/>
      <c r="F36" s="347"/>
      <c r="G36" s="347"/>
      <c r="H36" s="347"/>
      <c r="I36" s="347"/>
      <c r="J36" s="348"/>
    </row>
    <row r="37" spans="1:10" x14ac:dyDescent="0.25">
      <c r="A37" s="349" t="s">
        <v>195</v>
      </c>
      <c r="B37" s="350"/>
      <c r="C37" s="350"/>
      <c r="D37" s="350"/>
      <c r="E37" s="350"/>
      <c r="F37" s="350"/>
      <c r="G37" s="350"/>
      <c r="H37" s="350"/>
      <c r="I37" s="350"/>
      <c r="J37" s="350"/>
    </row>
    <row r="38" spans="1:10" x14ac:dyDescent="0.25">
      <c r="A38" s="351" t="s">
        <v>157</v>
      </c>
      <c r="B38" s="351"/>
      <c r="C38" s="351"/>
      <c r="D38" s="351"/>
      <c r="E38" s="351"/>
      <c r="F38" s="351"/>
      <c r="G38" s="351"/>
      <c r="H38" s="351"/>
      <c r="I38" s="351"/>
      <c r="J38" s="351"/>
    </row>
    <row r="39" spans="1:10" x14ac:dyDescent="0.25">
      <c r="A39" s="352" t="s">
        <v>197</v>
      </c>
      <c r="B39" s="352"/>
      <c r="C39" s="352"/>
      <c r="D39" s="352"/>
      <c r="E39" s="352"/>
      <c r="F39" s="352"/>
      <c r="G39" s="352"/>
      <c r="H39" s="352"/>
      <c r="I39" s="352"/>
      <c r="J39" s="352"/>
    </row>
    <row r="40" spans="1:10" ht="25.5" x14ac:dyDescent="0.25">
      <c r="A40" s="353" t="s">
        <v>158</v>
      </c>
      <c r="B40" s="354" t="s">
        <v>159</v>
      </c>
      <c r="C40" s="355" t="s">
        <v>160</v>
      </c>
      <c r="D40" s="356" t="s">
        <v>161</v>
      </c>
      <c r="E40" s="356" t="s">
        <v>162</v>
      </c>
      <c r="F40" s="357" t="s">
        <v>163</v>
      </c>
      <c r="G40" s="354" t="s">
        <v>164</v>
      </c>
      <c r="H40" s="354" t="s">
        <v>165</v>
      </c>
      <c r="I40" s="354" t="s">
        <v>166</v>
      </c>
      <c r="J40" s="354" t="s">
        <v>167</v>
      </c>
    </row>
    <row r="41" spans="1:10" ht="38.25" x14ac:dyDescent="0.25">
      <c r="A41" s="358" t="s">
        <v>168</v>
      </c>
      <c r="B41" s="359" t="s">
        <v>169</v>
      </c>
      <c r="C41" s="360" t="s">
        <v>170</v>
      </c>
      <c r="D41" s="361">
        <v>10146</v>
      </c>
      <c r="E41" s="362">
        <v>2</v>
      </c>
      <c r="F41" s="363">
        <v>1</v>
      </c>
      <c r="G41" s="364">
        <v>6.16</v>
      </c>
      <c r="H41" s="363">
        <v>0</v>
      </c>
      <c r="I41" s="364">
        <f>G41*2.5725</f>
        <v>15.846599999999999</v>
      </c>
      <c r="J41" s="364">
        <f>ROUND(I41*E41,2)</f>
        <v>31.69</v>
      </c>
    </row>
    <row r="42" spans="1:10" ht="25.5" x14ac:dyDescent="0.25">
      <c r="A42" s="358" t="s">
        <v>171</v>
      </c>
      <c r="B42" s="359" t="s">
        <v>169</v>
      </c>
      <c r="C42" s="360" t="s">
        <v>170</v>
      </c>
      <c r="D42" s="361">
        <v>10139</v>
      </c>
      <c r="E42" s="365">
        <v>1</v>
      </c>
      <c r="F42" s="363">
        <v>1</v>
      </c>
      <c r="G42" s="364">
        <v>8.3000000000000007</v>
      </c>
      <c r="H42" s="363">
        <v>0</v>
      </c>
      <c r="I42" s="364">
        <f>G42*2.5725</f>
        <v>21.351749999999999</v>
      </c>
      <c r="J42" s="364">
        <f t="shared" ref="J42" si="1">ROUND(I42*E42,2)</f>
        <v>21.35</v>
      </c>
    </row>
    <row r="43" spans="1:10" x14ac:dyDescent="0.25">
      <c r="A43" s="366" t="s">
        <v>172</v>
      </c>
      <c r="B43" s="366"/>
      <c r="C43" s="366"/>
      <c r="D43" s="366"/>
      <c r="E43" s="366"/>
      <c r="F43" s="366"/>
      <c r="G43" s="366"/>
      <c r="H43" s="366"/>
      <c r="I43" s="366"/>
      <c r="J43" s="354">
        <f>SUM(J41:J42)</f>
        <v>53.040000000000006</v>
      </c>
    </row>
    <row r="44" spans="1:10" x14ac:dyDescent="0.25">
      <c r="A44" s="367"/>
      <c r="B44" s="367"/>
      <c r="C44" s="367"/>
      <c r="D44" s="367"/>
      <c r="E44" s="367"/>
      <c r="F44" s="367"/>
      <c r="G44" s="367"/>
      <c r="H44" s="367"/>
      <c r="I44" s="367"/>
      <c r="J44" s="367"/>
    </row>
    <row r="45" spans="1:10" x14ac:dyDescent="0.25">
      <c r="A45" s="351" t="s">
        <v>173</v>
      </c>
      <c r="B45" s="351"/>
      <c r="C45" s="351"/>
      <c r="D45" s="351"/>
      <c r="E45" s="351"/>
      <c r="F45" s="351"/>
      <c r="G45" s="351"/>
      <c r="H45" s="351"/>
      <c r="I45" s="351"/>
      <c r="J45" s="351"/>
    </row>
    <row r="46" spans="1:10" ht="25.5" x14ac:dyDescent="0.25">
      <c r="A46" s="353" t="s">
        <v>158</v>
      </c>
      <c r="B46" s="354" t="s">
        <v>159</v>
      </c>
      <c r="C46" s="355" t="s">
        <v>160</v>
      </c>
      <c r="D46" s="356" t="s">
        <v>161</v>
      </c>
      <c r="E46" s="356" t="s">
        <v>162</v>
      </c>
      <c r="F46" s="357" t="s">
        <v>163</v>
      </c>
      <c r="G46" s="354" t="s">
        <v>164</v>
      </c>
      <c r="H46" s="354" t="s">
        <v>165</v>
      </c>
      <c r="I46" s="354" t="s">
        <v>166</v>
      </c>
      <c r="J46" s="354" t="s">
        <v>167</v>
      </c>
    </row>
    <row r="47" spans="1:10" x14ac:dyDescent="0.25">
      <c r="A47" s="368"/>
      <c r="B47" s="359"/>
      <c r="C47" s="359"/>
      <c r="D47" s="361"/>
      <c r="E47" s="361"/>
      <c r="F47" s="363"/>
      <c r="G47" s="364"/>
      <c r="H47" s="363"/>
      <c r="I47" s="364"/>
      <c r="J47" s="364"/>
    </row>
    <row r="48" spans="1:10" x14ac:dyDescent="0.25">
      <c r="A48" s="366" t="s">
        <v>174</v>
      </c>
      <c r="B48" s="366"/>
      <c r="C48" s="366"/>
      <c r="D48" s="366"/>
      <c r="E48" s="366"/>
      <c r="F48" s="366"/>
      <c r="G48" s="366"/>
      <c r="H48" s="366"/>
      <c r="I48" s="366"/>
      <c r="J48" s="354">
        <f>SUM(J47:J47)</f>
        <v>0</v>
      </c>
    </row>
    <row r="49" spans="1:10" x14ac:dyDescent="0.25">
      <c r="A49" s="367"/>
      <c r="B49" s="367"/>
      <c r="C49" s="367"/>
      <c r="D49" s="367"/>
      <c r="E49" s="367"/>
      <c r="F49" s="367"/>
      <c r="G49" s="367"/>
      <c r="H49" s="367"/>
      <c r="I49" s="367"/>
      <c r="J49" s="367"/>
    </row>
    <row r="50" spans="1:10" x14ac:dyDescent="0.25">
      <c r="A50" s="369" t="s">
        <v>175</v>
      </c>
      <c r="B50" s="370"/>
      <c r="C50" s="370"/>
      <c r="D50" s="370"/>
      <c r="E50" s="370"/>
      <c r="F50" s="370"/>
      <c r="G50" s="370"/>
      <c r="H50" s="370"/>
      <c r="I50" s="370"/>
      <c r="J50" s="371"/>
    </row>
    <row r="51" spans="1:10" ht="25.5" x14ac:dyDescent="0.25">
      <c r="A51" s="353" t="s">
        <v>158</v>
      </c>
      <c r="B51" s="354" t="s">
        <v>159</v>
      </c>
      <c r="C51" s="355" t="s">
        <v>160</v>
      </c>
      <c r="D51" s="356" t="s">
        <v>161</v>
      </c>
      <c r="E51" s="356" t="s">
        <v>176</v>
      </c>
      <c r="F51" s="357" t="s">
        <v>177</v>
      </c>
      <c r="G51" s="354" t="s">
        <v>178</v>
      </c>
      <c r="H51" s="354" t="s">
        <v>179</v>
      </c>
      <c r="I51" s="354" t="s">
        <v>165</v>
      </c>
      <c r="J51" s="354" t="s">
        <v>167</v>
      </c>
    </row>
    <row r="52" spans="1:10" x14ac:dyDescent="0.25">
      <c r="A52" s="372"/>
      <c r="B52" s="373"/>
      <c r="C52" s="373"/>
      <c r="D52" s="361"/>
      <c r="E52" s="373"/>
      <c r="F52" s="373"/>
      <c r="G52" s="373"/>
      <c r="H52" s="374"/>
      <c r="I52" s="374"/>
      <c r="J52" s="359"/>
    </row>
    <row r="53" spans="1:10" x14ac:dyDescent="0.25">
      <c r="A53" s="375" t="s">
        <v>180</v>
      </c>
      <c r="B53" s="376"/>
      <c r="C53" s="376"/>
      <c r="D53" s="376"/>
      <c r="E53" s="376"/>
      <c r="F53" s="376"/>
      <c r="G53" s="376"/>
      <c r="H53" s="376"/>
      <c r="I53" s="377"/>
      <c r="J53" s="354">
        <f>SUM(J52:J52)</f>
        <v>0</v>
      </c>
    </row>
    <row r="54" spans="1:10" x14ac:dyDescent="0.25">
      <c r="A54" s="378" t="s">
        <v>181</v>
      </c>
      <c r="B54" s="378"/>
      <c r="C54" s="378"/>
      <c r="D54" s="378"/>
      <c r="E54" s="379"/>
      <c r="F54" s="369" t="s">
        <v>182</v>
      </c>
      <c r="G54" s="370"/>
      <c r="H54" s="371"/>
      <c r="I54" s="380" t="s">
        <v>183</v>
      </c>
      <c r="J54" s="381"/>
    </row>
    <row r="55" spans="1:10" ht="28.5" customHeight="1" x14ac:dyDescent="0.25">
      <c r="A55" s="382" t="s">
        <v>199</v>
      </c>
      <c r="B55" s="383"/>
      <c r="C55" s="383"/>
      <c r="D55" s="383"/>
      <c r="E55" s="384"/>
      <c r="F55" s="385" t="s">
        <v>184</v>
      </c>
      <c r="G55" s="385"/>
      <c r="H55" s="385"/>
      <c r="I55" s="386">
        <f>J43</f>
        <v>53.040000000000006</v>
      </c>
      <c r="J55" s="386"/>
    </row>
    <row r="56" spans="1:10" x14ac:dyDescent="0.25">
      <c r="A56" s="387"/>
      <c r="B56" s="388"/>
      <c r="C56" s="388"/>
      <c r="D56" s="388"/>
      <c r="E56" s="389"/>
      <c r="F56" s="385" t="s">
        <v>185</v>
      </c>
      <c r="G56" s="385"/>
      <c r="H56" s="385"/>
      <c r="I56" s="386">
        <f>J48</f>
        <v>0</v>
      </c>
      <c r="J56" s="386"/>
    </row>
    <row r="57" spans="1:10" x14ac:dyDescent="0.25">
      <c r="A57" s="387"/>
      <c r="B57" s="388"/>
      <c r="C57" s="388"/>
      <c r="D57" s="388"/>
      <c r="E57" s="389"/>
      <c r="F57" s="385" t="s">
        <v>186</v>
      </c>
      <c r="G57" s="385"/>
      <c r="H57" s="385"/>
      <c r="I57" s="386">
        <f>J53</f>
        <v>0</v>
      </c>
      <c r="J57" s="386"/>
    </row>
    <row r="58" spans="1:10" x14ac:dyDescent="0.25">
      <c r="A58" s="387"/>
      <c r="B58" s="388"/>
      <c r="C58" s="388"/>
      <c r="D58" s="388"/>
      <c r="E58" s="389"/>
      <c r="F58" s="385" t="s">
        <v>187</v>
      </c>
      <c r="G58" s="385"/>
      <c r="H58" s="385"/>
      <c r="I58" s="390">
        <v>1</v>
      </c>
      <c r="J58" s="391"/>
    </row>
    <row r="59" spans="1:10" x14ac:dyDescent="0.25">
      <c r="A59" s="387"/>
      <c r="B59" s="388"/>
      <c r="C59" s="388"/>
      <c r="D59" s="388"/>
      <c r="E59" s="389"/>
      <c r="F59" s="385" t="s">
        <v>188</v>
      </c>
      <c r="G59" s="385"/>
      <c r="H59" s="385"/>
      <c r="I59" s="386">
        <f>I55+I57</f>
        <v>53.040000000000006</v>
      </c>
      <c r="J59" s="386"/>
    </row>
    <row r="60" spans="1:10" ht="29.25" customHeight="1" x14ac:dyDescent="0.25">
      <c r="A60" s="387"/>
      <c r="B60" s="388"/>
      <c r="C60" s="388"/>
      <c r="D60" s="388"/>
      <c r="E60" s="389"/>
      <c r="F60" s="385" t="s">
        <v>189</v>
      </c>
      <c r="G60" s="385"/>
      <c r="H60" s="385"/>
      <c r="I60" s="386">
        <f>I59/I58</f>
        <v>53.040000000000006</v>
      </c>
      <c r="J60" s="386"/>
    </row>
    <row r="61" spans="1:10" x14ac:dyDescent="0.25">
      <c r="A61" s="387"/>
      <c r="B61" s="388"/>
      <c r="C61" s="388"/>
      <c r="D61" s="388"/>
      <c r="E61" s="389"/>
      <c r="F61" s="385" t="s">
        <v>190</v>
      </c>
      <c r="G61" s="385"/>
      <c r="H61" s="385"/>
      <c r="I61" s="386">
        <f>I56+I60</f>
        <v>53.040000000000006</v>
      </c>
      <c r="J61" s="386"/>
    </row>
    <row r="62" spans="1:10" x14ac:dyDescent="0.25">
      <c r="A62" s="387"/>
      <c r="B62" s="388"/>
      <c r="C62" s="388"/>
      <c r="D62" s="388"/>
      <c r="E62" s="389"/>
      <c r="F62" s="385" t="s">
        <v>196</v>
      </c>
      <c r="G62" s="385"/>
      <c r="H62" s="385"/>
      <c r="I62" s="386">
        <f>I61*0.3196</f>
        <v>16.951584</v>
      </c>
      <c r="J62" s="386"/>
    </row>
    <row r="63" spans="1:10" x14ac:dyDescent="0.25">
      <c r="A63" s="392"/>
      <c r="B63" s="393"/>
      <c r="C63" s="393"/>
      <c r="D63" s="393"/>
      <c r="E63" s="394"/>
      <c r="F63" s="352" t="s">
        <v>191</v>
      </c>
      <c r="G63" s="352"/>
      <c r="H63" s="352"/>
      <c r="I63" s="395"/>
      <c r="J63" s="396">
        <f>I61+I62</f>
        <v>69.991584000000003</v>
      </c>
    </row>
  </sheetData>
  <mergeCells count="70">
    <mergeCell ref="F61:H61"/>
    <mergeCell ref="I61:J61"/>
    <mergeCell ref="F62:H62"/>
    <mergeCell ref="I62:J62"/>
    <mergeCell ref="F63:H63"/>
    <mergeCell ref="F58:H58"/>
    <mergeCell ref="I58:J58"/>
    <mergeCell ref="F59:H59"/>
    <mergeCell ref="I59:J59"/>
    <mergeCell ref="F60:H60"/>
    <mergeCell ref="I60:J60"/>
    <mergeCell ref="A55:E55"/>
    <mergeCell ref="F55:H55"/>
    <mergeCell ref="I55:J55"/>
    <mergeCell ref="F56:H56"/>
    <mergeCell ref="I56:J56"/>
    <mergeCell ref="F57:H57"/>
    <mergeCell ref="I57:J57"/>
    <mergeCell ref="A45:J45"/>
    <mergeCell ref="A48:I48"/>
    <mergeCell ref="A49:J49"/>
    <mergeCell ref="A50:J50"/>
    <mergeCell ref="A53:I53"/>
    <mergeCell ref="A54:E54"/>
    <mergeCell ref="F54:H54"/>
    <mergeCell ref="I54:J54"/>
    <mergeCell ref="A36:J36"/>
    <mergeCell ref="A37:J37"/>
    <mergeCell ref="A38:J38"/>
    <mergeCell ref="A39:J39"/>
    <mergeCell ref="A43:I43"/>
    <mergeCell ref="A44:J44"/>
    <mergeCell ref="F31:H31"/>
    <mergeCell ref="I31:J31"/>
    <mergeCell ref="F32:H32"/>
    <mergeCell ref="I32:J32"/>
    <mergeCell ref="F33:H33"/>
    <mergeCell ref="A35:J35"/>
    <mergeCell ref="F28:H28"/>
    <mergeCell ref="I28:J28"/>
    <mergeCell ref="F29:H29"/>
    <mergeCell ref="I29:J29"/>
    <mergeCell ref="F30:H30"/>
    <mergeCell ref="I30:J30"/>
    <mergeCell ref="A25:E25"/>
    <mergeCell ref="F25:H25"/>
    <mergeCell ref="I25:J25"/>
    <mergeCell ref="F26:H26"/>
    <mergeCell ref="I26:J26"/>
    <mergeCell ref="F27:H27"/>
    <mergeCell ref="I27:J27"/>
    <mergeCell ref="A18:I18"/>
    <mergeCell ref="A19:J19"/>
    <mergeCell ref="A20:J20"/>
    <mergeCell ref="A23:I23"/>
    <mergeCell ref="A24:E24"/>
    <mergeCell ref="F24:H24"/>
    <mergeCell ref="I24:J24"/>
    <mergeCell ref="A7:J7"/>
    <mergeCell ref="A8:J8"/>
    <mergeCell ref="A9:J9"/>
    <mergeCell ref="A13:I13"/>
    <mergeCell ref="A14:J14"/>
    <mergeCell ref="A15:J15"/>
    <mergeCell ref="A1:J1"/>
    <mergeCell ref="A2:J2"/>
    <mergeCell ref="A3:J3"/>
    <mergeCell ref="A4:J4"/>
    <mergeCell ref="A5:J5"/>
    <mergeCell ref="A6:J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P.ORÇ.</vt:lpstr>
      <vt:lpstr>M. CÁLCULO</vt:lpstr>
      <vt:lpstr>CRONOGRAMA</vt:lpstr>
      <vt:lpstr>COMPOSIÇÕES</vt:lpstr>
      <vt:lpstr>CRONOGRAMA!Area_de_impressao</vt:lpstr>
      <vt:lpstr>'M. CÁLCULO'!Area_de_impressao</vt:lpstr>
      <vt:lpstr>P.ORÇ.!Area_de_impressao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</dc:creator>
  <cp:lastModifiedBy>User</cp:lastModifiedBy>
  <cp:lastPrinted>2022-10-26T18:10:52Z</cp:lastPrinted>
  <dcterms:created xsi:type="dcterms:W3CDTF">2017-02-23T12:49:41Z</dcterms:created>
  <dcterms:modified xsi:type="dcterms:W3CDTF">2022-10-26T18:11:02Z</dcterms:modified>
</cp:coreProperties>
</file>