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.ORÇAMENTÁRIA" sheetId="6" r:id="rId1"/>
    <sheet name="M. CÁLCULO" sheetId="5" r:id="rId2"/>
    <sheet name="CRONOGRAMA" sheetId="2" r:id="rId3"/>
    <sheet name="COMPOSIÇÕES" sheetId="7" r:id="rId4"/>
  </sheets>
  <definedNames>
    <definedName name="_xlnm.Print_Area" localSheetId="3">COMPOSIÇÕES!$A$1:$I$85</definedName>
    <definedName name="_xlnm.Print_Area" localSheetId="2">CRONOGRAMA!$A$1:$T$27</definedName>
    <definedName name="_xlnm.Print_Area" localSheetId="1">'M. CÁLCULO'!$A$1:$F$58</definedName>
    <definedName name="_xlnm.Print_Area" localSheetId="0">P.ORÇAMENTÁRIA!$A$1:$I$29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6"/>
  <c r="F8" i="6"/>
  <c r="F9" i="5"/>
  <c r="F11" i="6" s="1"/>
  <c r="K11" i="6"/>
  <c r="G11" i="6" s="1"/>
  <c r="F51" i="5"/>
  <c r="F21" i="6" s="1"/>
  <c r="F20" i="6"/>
  <c r="F40" i="5"/>
  <c r="F18" i="6" s="1"/>
  <c r="F29" i="5"/>
  <c r="F15" i="6" s="1"/>
  <c r="F20" i="5"/>
  <c r="F14" i="6" s="1"/>
  <c r="H11" i="6" l="1"/>
  <c r="D41" i="5"/>
  <c r="F41" i="5" s="1"/>
  <c r="F19" i="6" s="1"/>
  <c r="J14" i="6" l="1"/>
  <c r="I67" i="7"/>
  <c r="I29" i="7" l="1"/>
  <c r="I28" i="7"/>
  <c r="K21" i="6" l="1"/>
  <c r="G21" i="6" s="1"/>
  <c r="H21" i="6" s="1"/>
  <c r="K8" i="6" l="1"/>
  <c r="K9" i="6"/>
  <c r="G9" i="6" s="1"/>
  <c r="H9" i="6" s="1"/>
  <c r="K10" i="6"/>
  <c r="G10" i="6" s="1"/>
  <c r="H10" i="6" s="1"/>
  <c r="K14" i="6"/>
  <c r="G14" i="6" s="1"/>
  <c r="H14" i="6" s="1"/>
  <c r="K20" i="6" l="1"/>
  <c r="G20" i="6" s="1"/>
  <c r="H20" i="6" s="1"/>
  <c r="I68" i="7" l="1"/>
  <c r="I57" i="7"/>
  <c r="I56" i="7"/>
  <c r="H51" i="7"/>
  <c r="I51" i="7" s="1"/>
  <c r="H50" i="7"/>
  <c r="I50" i="7" s="1"/>
  <c r="H49" i="7"/>
  <c r="I49" i="7" s="1"/>
  <c r="H12" i="7"/>
  <c r="H13" i="7"/>
  <c r="I13" i="7" s="1"/>
  <c r="H11" i="7"/>
  <c r="K19" i="6"/>
  <c r="K18" i="6"/>
  <c r="I58" i="7" l="1"/>
  <c r="B72" i="7" s="1"/>
  <c r="I52" i="7"/>
  <c r="H62" i="7" s="1"/>
  <c r="I62" i="7" s="1"/>
  <c r="I63" i="7" s="1"/>
  <c r="B73" i="7" s="1"/>
  <c r="I30" i="7"/>
  <c r="G18" i="6"/>
  <c r="H18" i="6" s="1"/>
  <c r="G19" i="6"/>
  <c r="H19" i="6" s="1"/>
  <c r="H22" i="6" l="1"/>
  <c r="C14" i="2" s="1"/>
  <c r="B71" i="7"/>
  <c r="B75" i="7"/>
  <c r="B76" i="7" s="1"/>
  <c r="B77" i="7" s="1"/>
  <c r="B78" i="7" s="1"/>
  <c r="B79" i="7" s="1"/>
  <c r="J15" i="6" s="1"/>
  <c r="I18" i="7"/>
  <c r="E16" i="2" l="1"/>
  <c r="Q16" i="2"/>
  <c r="M16" i="2"/>
  <c r="I16" i="2"/>
  <c r="I19" i="7"/>
  <c r="B34" i="7" s="1"/>
  <c r="I12" i="7" l="1"/>
  <c r="I11" i="7"/>
  <c r="I14" i="7" l="1"/>
  <c r="F23" i="7" s="1"/>
  <c r="H23" i="7" s="1"/>
  <c r="K15" i="6"/>
  <c r="G15" i="6" s="1"/>
  <c r="H15" i="6" s="1"/>
  <c r="H16" i="6" s="1"/>
  <c r="C11" i="2" s="1"/>
  <c r="Q13" i="2" l="1"/>
  <c r="M13" i="2"/>
  <c r="I13" i="2"/>
  <c r="I23" i="7"/>
  <c r="I24" i="7" s="1"/>
  <c r="B35" i="7" s="1"/>
  <c r="B33" i="7"/>
  <c r="B37" i="7" l="1"/>
  <c r="B38" i="7" s="1"/>
  <c r="B39" i="7" s="1"/>
  <c r="B40" i="7" s="1"/>
  <c r="B41" i="7" l="1"/>
  <c r="G8" i="6" l="1"/>
  <c r="H8" i="6" l="1"/>
  <c r="H12" i="6" s="1"/>
  <c r="E13" i="2" l="1"/>
  <c r="H23" i="6" l="1"/>
  <c r="I11" i="6" s="1"/>
  <c r="C8" i="2"/>
  <c r="I21" i="6"/>
  <c r="I22" i="6"/>
  <c r="I9" i="6"/>
  <c r="I18" i="6"/>
  <c r="I15" i="6"/>
  <c r="I10" i="6"/>
  <c r="I19" i="6"/>
  <c r="I23" i="6"/>
  <c r="I12" i="6"/>
  <c r="I20" i="6"/>
  <c r="I16" i="6"/>
  <c r="I14" i="6"/>
  <c r="I8" i="6"/>
  <c r="Q10" i="2" l="1"/>
  <c r="Q18" i="2" s="1"/>
  <c r="M10" i="2"/>
  <c r="M18" i="2" s="1"/>
  <c r="M19" i="2" s="1"/>
  <c r="I10" i="2"/>
  <c r="I18" i="2" s="1"/>
  <c r="I19" i="2" s="1"/>
  <c r="E10" i="2"/>
  <c r="E18" i="2" s="1"/>
  <c r="C18" i="2"/>
  <c r="D8" i="2"/>
  <c r="E20" i="2" l="1"/>
  <c r="E19" i="2"/>
  <c r="D11" i="2"/>
  <c r="C19" i="2"/>
  <c r="D14" i="2"/>
  <c r="Q19" i="2"/>
  <c r="I20" i="2" l="1"/>
  <c r="E21" i="2"/>
  <c r="I21" i="2" l="1"/>
  <c r="M20" i="2"/>
  <c r="Q20" i="2" l="1"/>
  <c r="Q21" i="2" s="1"/>
  <c r="M21" i="2"/>
</calcChain>
</file>

<file path=xl/sharedStrings.xml><?xml version="1.0" encoding="utf-8"?>
<sst xmlns="http://schemas.openxmlformats.org/spreadsheetml/2006/main" count="348" uniqueCount="139">
  <si>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</si>
  <si>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</si>
  <si>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</si>
  <si>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</si>
  <si>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</si>
  <si>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</si>
  <si>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</si>
  <si>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</si>
  <si>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</si>
  <si>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2.2</t>
  </si>
  <si>
    <t>3.1</t>
  </si>
  <si>
    <t>3.2</t>
  </si>
  <si>
    <t>MEMORIAL DE CÁLCULO</t>
  </si>
  <si>
    <t>VALOR TOTAL:</t>
  </si>
  <si>
    <t>PLANILHA ORÇAMENTÁRIA</t>
  </si>
  <si>
    <t>M2</t>
  </si>
  <si>
    <t>DESCRIÇÃO</t>
  </si>
  <si>
    <t>FONTE</t>
  </si>
  <si>
    <t xml:space="preserve">CÓDIGO </t>
  </si>
  <si>
    <t>P. UNITÁRIO</t>
  </si>
  <si>
    <t>P. TOTAL</t>
  </si>
  <si>
    <t>%/TOTAL</t>
  </si>
  <si>
    <t>M</t>
  </si>
  <si>
    <t>COMPOSIÇÃO UNITÁRIA DE PREÇO</t>
  </si>
  <si>
    <t>Mão-de-Obra</t>
  </si>
  <si>
    <t>Insumo</t>
  </si>
  <si>
    <t>Unid.</t>
  </si>
  <si>
    <t>codigo</t>
  </si>
  <si>
    <t xml:space="preserve">H     </t>
  </si>
  <si>
    <t>Total (A)</t>
  </si>
  <si>
    <t>Material</t>
  </si>
  <si>
    <t>Total (B)</t>
  </si>
  <si>
    <t xml:space="preserve">Resumo   </t>
  </si>
  <si>
    <t>Discriminação</t>
  </si>
  <si>
    <t>Materias (B)</t>
  </si>
  <si>
    <t>Equipamentos (C)</t>
  </si>
  <si>
    <t>Custo Horário Total [(A)+(C)]</t>
  </si>
  <si>
    <t>Custo Unitário (adotado)</t>
  </si>
  <si>
    <t>COMP-01</t>
  </si>
  <si>
    <t>CRONOGRAMA FÍSICO FINANCEIRO</t>
  </si>
  <si>
    <t>Preço Unit.</t>
  </si>
  <si>
    <t>Coefic.</t>
  </si>
  <si>
    <t>C. Produção</t>
  </si>
  <si>
    <t>sub-Total</t>
  </si>
  <si>
    <t>Preço Prod.</t>
  </si>
  <si>
    <t>Preço Improd.</t>
  </si>
  <si>
    <t>COMP-02</t>
  </si>
  <si>
    <t>SUBTOTAIS</t>
  </si>
  <si>
    <t>PRAZO DE EXECUÇÃO</t>
  </si>
  <si>
    <t>MÊS 01</t>
  </si>
  <si>
    <t>MÊS 02</t>
  </si>
  <si>
    <t>TOTAL ACUMULADO</t>
  </si>
  <si>
    <t>conforme projeto</t>
  </si>
  <si>
    <r>
      <t xml:space="preserve">OBRA: </t>
    </r>
    <r>
      <rPr>
        <sz val="11"/>
        <rFont val="Calibri"/>
        <family val="2"/>
        <scheme val="minor"/>
      </rPr>
      <t>MÃO DE OBRA PARA PAVIMENTAÇÃO RURAL</t>
    </r>
  </si>
  <si>
    <t>OBRA: MÃO DE OBRA PARA PAVIMENTAÇÃO RURAL</t>
  </si>
  <si>
    <t>SERVIÇOS PRELIMINARES E CANTEIRO DE OBRAS</t>
  </si>
  <si>
    <t>DER-ES</t>
  </si>
  <si>
    <t>3.3</t>
  </si>
  <si>
    <r>
      <t xml:space="preserve">TABELAS DE REFERÊNCIAS: </t>
    </r>
    <r>
      <rPr>
        <sz val="11"/>
        <rFont val="Calibri"/>
        <family val="2"/>
        <scheme val="minor"/>
      </rPr>
      <t>IOPES, DER-ES</t>
    </r>
  </si>
  <si>
    <t>CESAR AUGUSTO TERCIO ZAMPERLINI</t>
  </si>
  <si>
    <t>ENGENHEIRO CIVIL - CREA -ES 41899/D</t>
  </si>
  <si>
    <t>m²</t>
  </si>
  <si>
    <t>m</t>
  </si>
  <si>
    <r>
      <t xml:space="preserve">LOCAL: </t>
    </r>
    <r>
      <rPr>
        <sz val="11"/>
        <rFont val="Calibri"/>
        <family val="2"/>
        <scheme val="minor"/>
      </rPr>
      <t>ZONA RURAL, RIO BANANAL/ES</t>
    </r>
  </si>
  <si>
    <t>LOCAL: ZONA RURAL, RIO BANANAL/ES</t>
  </si>
  <si>
    <t>Reconformação mecânica de plataforma (patrolamento)</t>
  </si>
  <si>
    <t>m³</t>
  </si>
  <si>
    <t>Espalhamento de material de 1ª categoria com motoniveladora</t>
  </si>
  <si>
    <t>Equipamentos</t>
  </si>
  <si>
    <t>Calceteiro</t>
  </si>
  <si>
    <t>Encarregado de pavimentação</t>
  </si>
  <si>
    <t>Servente</t>
  </si>
  <si>
    <t>Pó de pedra (incl. 0% IUM) s/ frete</t>
  </si>
  <si>
    <t>Mão-de-Obra (A)+128,33% Lei Social</t>
  </si>
  <si>
    <t xml:space="preserve"> BDI =29,63%</t>
  </si>
  <si>
    <t>Ferramentas manuais</t>
  </si>
  <si>
    <t>und</t>
  </si>
  <si>
    <t>Transportes</t>
  </si>
  <si>
    <t>Total (C)</t>
  </si>
  <si>
    <t>Total (D)</t>
  </si>
  <si>
    <t>Produção da Equipe (E)</t>
  </si>
  <si>
    <t>Custo Unitário da Execução [(A)+(C)/(E)]=(F)</t>
  </si>
  <si>
    <t>Custo Direto Total [(B)+(F)+(D)]</t>
  </si>
  <si>
    <t>t</t>
  </si>
  <si>
    <t>Consumo</t>
  </si>
  <si>
    <t>X3</t>
  </si>
  <si>
    <t>XP</t>
  </si>
  <si>
    <t>XR</t>
  </si>
  <si>
    <t>Fórmula</t>
  </si>
  <si>
    <t>Transp. de Pó de Pedra c/ carreg. mecânico</t>
  </si>
  <si>
    <t>Transp. de Bloco p/ pavimentaçao - esp= 8 cm, no local</t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</si>
  <si>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</si>
  <si>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m²</t>
    </r>
  </si>
  <si>
    <t>DATA BASE: JUN/2021, BASEADO NO ITEM DER-ES 40141</t>
  </si>
  <si>
    <t>Argamassa cimento e areia traço 1:4, tudo incluído</t>
  </si>
  <si>
    <t>Escavação manual em mat. 1ª cat. H= 0,00 a 1,
50 m</t>
  </si>
  <si>
    <t>Serviços Complementares</t>
  </si>
  <si>
    <t>Transp. de Meio fio 12 X 30 X 15 cm X 1 m, no local</t>
  </si>
  <si>
    <t>Serviços Complementares(B)</t>
  </si>
  <si>
    <r>
      <t xml:space="preserve">BDI: </t>
    </r>
    <r>
      <rPr>
        <sz val="11"/>
        <rFont val="Calibri"/>
        <family val="2"/>
        <scheme val="minor"/>
      </rPr>
      <t>29,63%</t>
    </r>
  </si>
  <si>
    <r>
      <t xml:space="preserve">LS:
</t>
    </r>
    <r>
      <rPr>
        <sz val="9"/>
        <rFont val="Calibri"/>
        <family val="2"/>
        <scheme val="minor"/>
      </rPr>
      <t xml:space="preserve">128,33%(H)
</t>
    </r>
  </si>
  <si>
    <t>1.2</t>
  </si>
  <si>
    <t>1.3</t>
  </si>
  <si>
    <t>h</t>
  </si>
  <si>
    <t>Mobilização e desmobilização de equipamentos com carreta prancha (máximo)</t>
  </si>
  <si>
    <t>INSTALAÇÃO DE CANTEIRO DE OBRAS</t>
  </si>
  <si>
    <t xml:space="preserve">Aluguel de container para almoxarifado </t>
  </si>
  <si>
    <t>mês</t>
  </si>
  <si>
    <t>Aluguel de container tipo sanitário com 3 vasos sanitários, lavatório, mictório, 5 chuveiros, 2 venezianas e piso especial</t>
  </si>
  <si>
    <t>Mobilização e desmobilização de container até 50 km</t>
  </si>
  <si>
    <t>SUBTOTAL 1.0:</t>
  </si>
  <si>
    <t>SERVIÇOS DE MÃO-DE-OBRA PARA PAVIMENTAÇÃO</t>
  </si>
  <si>
    <t>SUBTOTAL 2.0:</t>
  </si>
  <si>
    <t>SERVIÇOS DE MÁQUINAS E EQUIPAMENTOS</t>
  </si>
  <si>
    <t>3.4</t>
  </si>
  <si>
    <t xml:space="preserve"> Regularização e compactação do sub-leito (100% P.I.) H = 0,20 m</t>
  </si>
  <si>
    <t>SUBTOTAL 3.0:</t>
  </si>
  <si>
    <t>Pavimentação com blocos de concreto (35 MPa), esp.= 08 cm, colchão areia esp.= 5cm, inclusive fornecimento da areia, transporte local dos blocos e areia, exclusive fornecimento dos blocos</t>
  </si>
  <si>
    <r>
      <t xml:space="preserve">Descrição dos serviços: </t>
    </r>
    <r>
      <rPr>
        <sz val="10"/>
        <color theme="1"/>
        <rFont val="Calibri"/>
        <family val="2"/>
        <scheme val="minor"/>
      </rPr>
      <t>Pavimentação com blocos de concreto (35 MPa), esp.= 08 cm, colchão areia esp.= 5cm, inclusive fornecimento da areia, transporte local dos blocos e areia, exclusive fornecimento dos blocos</t>
    </r>
  </si>
  <si>
    <t>Meio-fio pré-moldado em concreto, inclusive transporte local do meio-fio, exclusive fornecimento do meio-fio</t>
  </si>
  <si>
    <r>
      <t xml:space="preserve">Descrição dos serviços: </t>
    </r>
    <r>
      <rPr>
        <sz val="10"/>
        <color theme="1"/>
        <rFont val="Calibri"/>
        <family val="2"/>
        <scheme val="minor"/>
      </rPr>
      <t>Meio-fio pré-moldado em concreto, inclusive transporte local do meio-fio, exclusive fornecimento do meio-fio</t>
    </r>
  </si>
  <si>
    <t>DATA BASE: JAN/2022, BASEADO NO ITEM DER-ES 40884</t>
  </si>
  <si>
    <t xml:space="preserve">1,647XP + 2,197XR + 2,746 </t>
  </si>
  <si>
    <r>
      <t xml:space="preserve">DATA BASE:
</t>
    </r>
    <r>
      <rPr>
        <sz val="11"/>
        <rFont val="Calibri"/>
        <family val="2"/>
        <scheme val="minor"/>
      </rPr>
      <t>01/2022</t>
    </r>
  </si>
  <si>
    <t>MÊS 03</t>
  </si>
  <si>
    <t>MÊS 04</t>
  </si>
  <si>
    <t>Local</t>
  </si>
  <si>
    <t>Nossa Senhora das Graças</t>
  </si>
  <si>
    <t>Comunidade Cedro</t>
  </si>
  <si>
    <t>Comunidade Capelini</t>
  </si>
  <si>
    <t>Córrego Bananalzinho</t>
  </si>
  <si>
    <t>Comunidade Primavera Lado Esquerdo</t>
  </si>
  <si>
    <t>Comunidade Primavera Lado Direito</t>
  </si>
  <si>
    <t>Comunidade São Bento</t>
  </si>
  <si>
    <t>M3</t>
  </si>
  <si>
    <t>H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</si>
  <si>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04 MESES</t>
    </r>
  </si>
  <si>
    <t>1.4</t>
  </si>
  <si>
    <t>Placa de obra nas dimensões de 2.0 x 4.0 m, padrão 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</si>
</sst>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0000"/>
    <numFmt numFmtId="168" formatCode="_-* #,##0.000000_-;\-* #,##0.000000_-;_-* &quot;-&quot;??_-;_-@_-"/>
    <numFmt numFmtId="169" formatCode="_-* #,##0_-;\-* #,##0_-;_-* &quot;-&quot;??_-;_-@_-"/>
    <numFmt numFmtId="170" formatCode="_-* #,##0.0000_-;\-* #,##0.0000_-;_-* &quot;-&quot;??_-;_-@_-"/>
    <numFmt numFmtId="171" formatCode="0.0000"/>
    <numFmt numFmtId="172" formatCode="_-&quot;R$&quot;\ * #,##0.00000_-;\-&quot;R$&quot;\ * #,##0.000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1"/>
    <xf numFmtId="1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1" fontId="7" fillId="3" borderId="3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9" fillId="0" borderId="17" xfId="5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/>
    </xf>
    <xf numFmtId="44" fontId="8" fillId="3" borderId="9" xfId="0" applyNumberFormat="1" applyFont="1" applyFill="1" applyBorder="1" applyAlignment="1">
      <alignment horizontal="center" vertical="center"/>
    </xf>
    <xf numFmtId="44" fontId="10" fillId="2" borderId="23" xfId="0" applyNumberFormat="1" applyFont="1" applyFill="1" applyBorder="1" applyAlignment="1">
      <alignment vertical="center"/>
    </xf>
    <xf numFmtId="43" fontId="8" fillId="3" borderId="13" xfId="7" quotePrefix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 wrapText="1"/>
    </xf>
    <xf numFmtId="10" fontId="10" fillId="2" borderId="24" xfId="1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4" fillId="0" borderId="13" xfId="11" applyNumberFormat="1" applyFont="1" applyFill="1" applyBorder="1" applyAlignment="1">
      <alignment horizontal="center" vertical="center" wrapText="1"/>
    </xf>
    <xf numFmtId="43" fontId="14" fillId="0" borderId="13" xfId="7" applyFont="1" applyFill="1" applyBorder="1" applyAlignment="1">
      <alignment horizontal="center" vertical="center" wrapText="1"/>
    </xf>
    <xf numFmtId="0" fontId="14" fillId="0" borderId="13" xfId="7" applyNumberFormat="1" applyFont="1" applyFill="1" applyBorder="1" applyAlignment="1">
      <alignment horizontal="center" vertical="center" wrapText="1"/>
    </xf>
    <xf numFmtId="168" fontId="14" fillId="0" borderId="13" xfId="7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horizontal="right" vertical="center" wrapText="1"/>
    </xf>
    <xf numFmtId="43" fontId="15" fillId="0" borderId="13" xfId="7" applyFont="1" applyFill="1" applyBorder="1" applyAlignment="1">
      <alignment horizontal="center" vertical="center" wrapText="1"/>
    </xf>
    <xf numFmtId="0" fontId="15" fillId="0" borderId="13" xfId="7" applyNumberFormat="1" applyFont="1" applyFill="1" applyBorder="1" applyAlignment="1">
      <alignment horizontal="center" vertical="center" wrapText="1"/>
    </xf>
    <xf numFmtId="168" fontId="15" fillId="0" borderId="13" xfId="7" applyNumberFormat="1" applyFont="1" applyFill="1" applyBorder="1" applyAlignment="1">
      <alignment horizontal="center" vertical="center" wrapText="1"/>
    </xf>
    <xf numFmtId="0" fontId="14" fillId="5" borderId="13" xfId="11" applyNumberFormat="1" applyFont="1" applyFill="1" applyBorder="1" applyAlignment="1">
      <alignment horizontal="right" vertical="center" wrapText="1"/>
    </xf>
    <xf numFmtId="0" fontId="15" fillId="0" borderId="13" xfId="11" applyNumberFormat="1" applyFont="1" applyFill="1" applyBorder="1" applyAlignment="1">
      <alignment horizontal="left" vertical="center" wrapText="1"/>
    </xf>
    <xf numFmtId="43" fontId="15" fillId="0" borderId="13" xfId="7" applyNumberFormat="1" applyFont="1" applyFill="1" applyBorder="1" applyAlignment="1">
      <alignment horizontal="center" vertical="center" wrapText="1"/>
    </xf>
    <xf numFmtId="44" fontId="15" fillId="0" borderId="13" xfId="7" applyNumberFormat="1" applyFont="1" applyFill="1" applyBorder="1" applyAlignment="1">
      <alignment horizontal="left" vertical="center" wrapText="1"/>
    </xf>
    <xf numFmtId="2" fontId="8" fillId="3" borderId="12" xfId="7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0" fontId="14" fillId="5" borderId="13" xfId="11" applyNumberFormat="1" applyFont="1" applyFill="1" applyBorder="1" applyAlignment="1">
      <alignment horizontal="right" vertical="center" wrapText="1"/>
    </xf>
    <xf numFmtId="0" fontId="14" fillId="0" borderId="13" xfId="11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8" fillId="3" borderId="13" xfId="8" applyNumberFormat="1" applyFont="1" applyFill="1" applyBorder="1" applyAlignment="1">
      <alignment horizontal="right" vertical="center" wrapText="1"/>
    </xf>
    <xf numFmtId="169" fontId="15" fillId="0" borderId="13" xfId="7" applyNumberFormat="1" applyFont="1" applyFill="1" applyBorder="1" applyAlignment="1">
      <alignment horizontal="center" vertical="center" wrapText="1"/>
    </xf>
    <xf numFmtId="44" fontId="8" fillId="6" borderId="7" xfId="2" applyNumberFormat="1" applyFont="1" applyFill="1" applyBorder="1" applyAlignment="1">
      <alignment vertical="center"/>
    </xf>
    <xf numFmtId="10" fontId="8" fillId="6" borderId="0" xfId="1" applyNumberFormat="1" applyFont="1" applyFill="1" applyBorder="1" applyAlignment="1">
      <alignment vertical="center"/>
    </xf>
    <xf numFmtId="44" fontId="8" fillId="6" borderId="40" xfId="2" applyNumberFormat="1" applyFont="1" applyFill="1" applyBorder="1" applyAlignment="1">
      <alignment vertical="center"/>
    </xf>
    <xf numFmtId="0" fontId="8" fillId="0" borderId="0" xfId="1" applyFont="1"/>
    <xf numFmtId="44" fontId="8" fillId="6" borderId="2" xfId="2" applyNumberFormat="1" applyFont="1" applyFill="1" applyBorder="1" applyAlignment="1">
      <alignment vertical="center"/>
    </xf>
    <xf numFmtId="44" fontId="0" fillId="3" borderId="0" xfId="9" applyFont="1" applyFill="1"/>
    <xf numFmtId="49" fontId="7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15" fillId="0" borderId="13" xfId="11" applyNumberFormat="1" applyFont="1" applyFill="1" applyBorder="1" applyAlignment="1">
      <alignment vertical="top" wrapText="1"/>
    </xf>
    <xf numFmtId="0" fontId="7" fillId="0" borderId="0" xfId="8" applyFont="1" applyAlignment="1"/>
    <xf numFmtId="0" fontId="8" fillId="0" borderId="0" xfId="8" applyFont="1" applyAlignment="1">
      <alignment wrapText="1"/>
    </xf>
    <xf numFmtId="49" fontId="7" fillId="2" borderId="11" xfId="0" applyNumberFormat="1" applyFont="1" applyFill="1" applyBorder="1" applyAlignment="1">
      <alignment vertical="center"/>
    </xf>
    <xf numFmtId="4" fontId="8" fillId="3" borderId="12" xfId="0" applyNumberFormat="1" applyFont="1" applyFill="1" applyBorder="1" applyAlignment="1">
      <alignment horizontal="right" vertical="center"/>
    </xf>
    <xf numFmtId="1" fontId="11" fillId="0" borderId="7" xfId="0" applyNumberFormat="1" applyFont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left" vertical="center" wrapText="1"/>
    </xf>
    <xf numFmtId="2" fontId="2" fillId="0" borderId="0" xfId="1" applyNumberFormat="1"/>
    <xf numFmtId="10" fontId="2" fillId="0" borderId="0" xfId="10" applyNumberFormat="1" applyFont="1"/>
    <xf numFmtId="0" fontId="2" fillId="0" borderId="44" xfId="1" applyBorder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3" borderId="8" xfId="7" applyNumberFormat="1" applyFont="1" applyFill="1" applyBorder="1" applyAlignment="1">
      <alignment horizontal="right" vertical="center"/>
    </xf>
    <xf numFmtId="4" fontId="8" fillId="3" borderId="41" xfId="0" applyNumberFormat="1" applyFont="1" applyFill="1" applyBorder="1" applyAlignment="1">
      <alignment horizontal="right" vertical="center"/>
    </xf>
    <xf numFmtId="10" fontId="0" fillId="0" borderId="14" xfId="10" applyNumberFormat="1" applyFont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center" vertical="center"/>
    </xf>
    <xf numFmtId="2" fontId="15" fillId="0" borderId="13" xfId="7" applyNumberFormat="1" applyFont="1" applyFill="1" applyBorder="1" applyAlignment="1">
      <alignment horizontal="center" vertical="center" wrapText="1"/>
    </xf>
    <xf numFmtId="44" fontId="2" fillId="0" borderId="0" xfId="1" applyNumberFormat="1"/>
    <xf numFmtId="44" fontId="15" fillId="0" borderId="13" xfId="7" applyNumberFormat="1" applyFont="1" applyFill="1" applyBorder="1" applyAlignment="1">
      <alignment horizontal="left" vertical="center" wrapText="1"/>
    </xf>
    <xf numFmtId="43" fontId="0" fillId="0" borderId="0" xfId="0" applyNumberFormat="1"/>
    <xf numFmtId="170" fontId="15" fillId="0" borderId="13" xfId="7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vertical="center" wrapText="1"/>
    </xf>
    <xf numFmtId="171" fontId="15" fillId="0" borderId="13" xfId="7" applyNumberFormat="1" applyFont="1" applyFill="1" applyBorder="1" applyAlignment="1">
      <alignment horizontal="center" vertical="center" wrapText="1"/>
    </xf>
    <xf numFmtId="0" fontId="0" fillId="3" borderId="0" xfId="9" applyNumberFormat="1" applyFont="1" applyFill="1" applyAlignment="1">
      <alignment horizontal="center"/>
    </xf>
    <xf numFmtId="44" fontId="0" fillId="3" borderId="0" xfId="9" applyFont="1" applyFill="1" applyAlignment="1">
      <alignment horizontal="center" vertical="center"/>
    </xf>
    <xf numFmtId="0" fontId="0" fillId="3" borderId="0" xfId="9" applyNumberFormat="1" applyFont="1" applyFill="1" applyAlignment="1">
      <alignment horizontal="center" vertical="center"/>
    </xf>
    <xf numFmtId="172" fontId="0" fillId="3" borderId="0" xfId="9" applyNumberFormat="1" applyFont="1" applyFill="1"/>
    <xf numFmtId="0" fontId="9" fillId="0" borderId="46" xfId="6" applyNumberFormat="1" applyFont="1" applyFill="1" applyBorder="1" applyAlignment="1">
      <alignment vertical="center"/>
    </xf>
    <xf numFmtId="0" fontId="9" fillId="0" borderId="47" xfId="6" applyNumberFormat="1" applyFont="1" applyFill="1" applyBorder="1" applyAlignment="1">
      <alignment vertical="center"/>
    </xf>
    <xf numFmtId="44" fontId="20" fillId="0" borderId="47" xfId="6" applyNumberFormat="1" applyFont="1" applyFill="1" applyBorder="1" applyAlignment="1">
      <alignment horizontal="center" vertical="center"/>
    </xf>
    <xf numFmtId="10" fontId="18" fillId="0" borderId="14" xfId="1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9" fillId="0" borderId="45" xfId="6" applyNumberFormat="1" applyFont="1" applyFill="1" applyBorder="1" applyAlignment="1">
      <alignment horizontal="center" vertical="center"/>
    </xf>
    <xf numFmtId="0" fontId="19" fillId="0" borderId="47" xfId="6" applyNumberFormat="1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0" fontId="7" fillId="0" borderId="0" xfId="8" applyFont="1" applyAlignment="1">
      <alignment horizontal="center" wrapText="1"/>
    </xf>
    <xf numFmtId="0" fontId="8" fillId="0" borderId="0" xfId="8" applyFont="1" applyAlignment="1">
      <alignment horizontal="center" wrapText="1"/>
    </xf>
    <xf numFmtId="1" fontId="11" fillId="0" borderId="15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/>
    </xf>
    <xf numFmtId="1" fontId="11" fillId="0" borderId="13" xfId="0" applyNumberFormat="1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12" fillId="0" borderId="3" xfId="1" quotePrefix="1" applyFont="1" applyBorder="1" applyAlignment="1">
      <alignment horizontal="left" wrapText="1"/>
    </xf>
    <xf numFmtId="0" fontId="12" fillId="0" borderId="13" xfId="1" quotePrefix="1" applyFont="1" applyBorder="1" applyAlignment="1">
      <alignment horizontal="left" wrapText="1"/>
    </xf>
    <xf numFmtId="0" fontId="12" fillId="0" borderId="14" xfId="1" quotePrefix="1" applyFont="1" applyBorder="1" applyAlignment="1">
      <alignment horizontal="left" wrapText="1"/>
    </xf>
    <xf numFmtId="44" fontId="8" fillId="0" borderId="32" xfId="2" applyNumberFormat="1" applyFont="1" applyBorder="1" applyAlignment="1">
      <alignment horizontal="center" vertical="center"/>
    </xf>
    <xf numFmtId="44" fontId="8" fillId="0" borderId="8" xfId="2" applyNumberFormat="1" applyFont="1" applyBorder="1" applyAlignment="1">
      <alignment horizontal="center" vertical="center"/>
    </xf>
    <xf numFmtId="44" fontId="8" fillId="0" borderId="41" xfId="2" applyNumberFormat="1" applyFont="1" applyBorder="1" applyAlignment="1">
      <alignment horizontal="center" vertical="center"/>
    </xf>
    <xf numFmtId="44" fontId="11" fillId="0" borderId="9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9" fontId="11" fillId="0" borderId="9" xfId="10" applyFont="1" applyBorder="1" applyAlignment="1">
      <alignment horizontal="center"/>
    </xf>
    <xf numFmtId="9" fontId="11" fillId="0" borderId="11" xfId="10" applyFont="1" applyBorder="1" applyAlignment="1">
      <alignment horizont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44" fontId="8" fillId="0" borderId="32" xfId="2" applyNumberFormat="1" applyFont="1" applyFill="1" applyBorder="1" applyAlignment="1">
      <alignment horizontal="center" vertical="center"/>
    </xf>
    <xf numFmtId="44" fontId="8" fillId="0" borderId="8" xfId="2" applyNumberFormat="1" applyFont="1" applyFill="1" applyBorder="1" applyAlignment="1">
      <alignment horizontal="center" vertical="center"/>
    </xf>
    <xf numFmtId="44" fontId="8" fillId="0" borderId="20" xfId="2" applyNumberFormat="1" applyFont="1" applyFill="1" applyBorder="1" applyAlignment="1">
      <alignment horizontal="center" vertical="center"/>
    </xf>
    <xf numFmtId="10" fontId="8" fillId="0" borderId="5" xfId="1" applyNumberFormat="1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10" fontId="8" fillId="0" borderId="35" xfId="1" applyNumberFormat="1" applyFont="1" applyBorder="1" applyAlignment="1">
      <alignment horizontal="center" vertical="center"/>
    </xf>
    <xf numFmtId="9" fontId="8" fillId="0" borderId="5" xfId="2" applyNumberFormat="1" applyFont="1" applyFill="1" applyBorder="1" applyAlignment="1">
      <alignment horizontal="center" vertical="center"/>
    </xf>
    <xf numFmtId="9" fontId="8" fillId="0" borderId="6" xfId="2" applyNumberFormat="1" applyFont="1" applyFill="1" applyBorder="1" applyAlignment="1">
      <alignment horizontal="center" vertical="center"/>
    </xf>
    <xf numFmtId="9" fontId="8" fillId="0" borderId="21" xfId="2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4" fontId="7" fillId="0" borderId="9" xfId="1" applyNumberFormat="1" applyFont="1" applyBorder="1" applyAlignment="1">
      <alignment horizontal="center"/>
    </xf>
    <xf numFmtId="44" fontId="7" fillId="0" borderId="10" xfId="1" applyNumberFormat="1" applyFont="1" applyBorder="1" applyAlignment="1">
      <alignment horizontal="center"/>
    </xf>
    <xf numFmtId="44" fontId="7" fillId="0" borderId="11" xfId="1" applyNumberFormat="1" applyFont="1" applyBorder="1" applyAlignment="1">
      <alignment horizontal="center"/>
    </xf>
    <xf numFmtId="10" fontId="7" fillId="0" borderId="37" xfId="10" applyNumberFormat="1" applyFont="1" applyBorder="1" applyAlignment="1">
      <alignment horizontal="center"/>
    </xf>
    <xf numFmtId="10" fontId="7" fillId="0" borderId="23" xfId="10" applyNumberFormat="1" applyFont="1" applyBorder="1" applyAlignment="1">
      <alignment horizontal="center"/>
    </xf>
    <xf numFmtId="10" fontId="7" fillId="0" borderId="31" xfId="10" applyNumberFormat="1" applyFont="1" applyBorder="1" applyAlignment="1">
      <alignment horizontal="center"/>
    </xf>
    <xf numFmtId="10" fontId="7" fillId="0" borderId="24" xfId="10" applyNumberFormat="1" applyFont="1" applyBorder="1" applyAlignment="1">
      <alignment horizontal="center"/>
    </xf>
    <xf numFmtId="0" fontId="7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 wrapText="1"/>
    </xf>
    <xf numFmtId="0" fontId="11" fillId="0" borderId="3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44" fontId="7" fillId="0" borderId="16" xfId="1" applyNumberFormat="1" applyFont="1" applyBorder="1" applyAlignment="1">
      <alignment horizontal="center"/>
    </xf>
    <xf numFmtId="0" fontId="11" fillId="0" borderId="19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10" fontId="8" fillId="0" borderId="9" xfId="10" applyNumberFormat="1" applyFont="1" applyBorder="1" applyAlignment="1">
      <alignment horizontal="right"/>
    </xf>
    <xf numFmtId="10" fontId="8" fillId="0" borderId="10" xfId="10" applyNumberFormat="1" applyFont="1" applyBorder="1" applyAlignment="1">
      <alignment horizontal="right"/>
    </xf>
    <xf numFmtId="10" fontId="8" fillId="0" borderId="11" xfId="10" applyNumberFormat="1" applyFont="1" applyBorder="1" applyAlignment="1">
      <alignment horizontal="right"/>
    </xf>
    <xf numFmtId="44" fontId="8" fillId="0" borderId="16" xfId="1" applyNumberFormat="1" applyFont="1" applyBorder="1" applyAlignment="1">
      <alignment horizontal="center"/>
    </xf>
    <xf numFmtId="10" fontId="8" fillId="0" borderId="16" xfId="10" applyNumberFormat="1" applyFont="1" applyBorder="1" applyAlignment="1">
      <alignment horizontal="right"/>
    </xf>
    <xf numFmtId="0" fontId="7" fillId="0" borderId="18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44" fontId="7" fillId="3" borderId="4" xfId="2" applyNumberFormat="1" applyFont="1" applyFill="1" applyBorder="1" applyAlignment="1">
      <alignment vertical="center"/>
    </xf>
    <xf numFmtId="44" fontId="7" fillId="3" borderId="38" xfId="2" applyNumberFormat="1" applyFont="1" applyFill="1" applyBorder="1" applyAlignment="1">
      <alignment vertical="center"/>
    </xf>
    <xf numFmtId="44" fontId="7" fillId="3" borderId="12" xfId="2" applyNumberFormat="1" applyFont="1" applyFill="1" applyBorder="1" applyAlignment="1">
      <alignment vertical="center"/>
    </xf>
    <xf numFmtId="10" fontId="7" fillId="0" borderId="4" xfId="1" applyNumberFormat="1" applyFont="1" applyBorder="1" applyAlignment="1">
      <alignment vertical="center"/>
    </xf>
    <xf numFmtId="10" fontId="7" fillId="0" borderId="38" xfId="1" applyNumberFormat="1" applyFont="1" applyBorder="1" applyAlignment="1">
      <alignment vertical="center"/>
    </xf>
    <xf numFmtId="10" fontId="7" fillId="0" borderId="12" xfId="1" applyNumberFormat="1" applyFont="1" applyBorder="1" applyAlignment="1">
      <alignment vertical="center"/>
    </xf>
    <xf numFmtId="9" fontId="8" fillId="0" borderId="5" xfId="2" applyNumberFormat="1" applyFont="1" applyBorder="1" applyAlignment="1">
      <alignment horizontal="center" vertical="center"/>
    </xf>
    <xf numFmtId="9" fontId="8" fillId="0" borderId="6" xfId="2" applyNumberFormat="1" applyFont="1" applyBorder="1" applyAlignment="1">
      <alignment horizontal="center" vertical="center"/>
    </xf>
    <xf numFmtId="9" fontId="8" fillId="0" borderId="35" xfId="2" applyNumberFormat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/>
    </xf>
    <xf numFmtId="44" fontId="8" fillId="0" borderId="20" xfId="2" applyNumberFormat="1" applyFont="1" applyBorder="1" applyAlignment="1">
      <alignment horizontal="center" vertical="center"/>
    </xf>
    <xf numFmtId="1" fontId="7" fillId="0" borderId="18" xfId="1" applyNumberFormat="1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44" fontId="15" fillId="0" borderId="13" xfId="7" applyNumberFormat="1" applyFont="1" applyFill="1" applyBorder="1" applyAlignment="1">
      <alignment horizontal="center" vertical="center" wrapText="1"/>
    </xf>
    <xf numFmtId="44" fontId="14" fillId="5" borderId="13" xfId="7" applyNumberFormat="1" applyFont="1" applyFill="1" applyBorder="1" applyAlignment="1">
      <alignment horizontal="center" vertical="center" wrapText="1"/>
    </xf>
    <xf numFmtId="43" fontId="9" fillId="0" borderId="13" xfId="7" applyFont="1" applyBorder="1" applyAlignment="1">
      <alignment wrapText="1"/>
    </xf>
    <xf numFmtId="44" fontId="15" fillId="0" borderId="13" xfId="7" applyNumberFormat="1" applyFont="1" applyFill="1" applyBorder="1" applyAlignment="1">
      <alignment horizontal="left" vertical="center" wrapText="1"/>
    </xf>
    <xf numFmtId="0" fontId="14" fillId="0" borderId="13" xfId="11" applyNumberFormat="1" applyFont="1" applyFill="1" applyBorder="1" applyAlignment="1">
      <alignment horizontal="right" vertical="center" wrapText="1"/>
    </xf>
    <xf numFmtId="0" fontId="14" fillId="0" borderId="9" xfId="7" applyNumberFormat="1" applyFont="1" applyFill="1" applyBorder="1" applyAlignment="1">
      <alignment horizontal="center" vertical="center" wrapText="1"/>
    </xf>
    <xf numFmtId="0" fontId="14" fillId="0" borderId="11" xfId="7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4" borderId="13" xfId="11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horizontal="center" vertical="center" wrapText="1"/>
    </xf>
    <xf numFmtId="0" fontId="14" fillId="0" borderId="13" xfId="11" applyNumberFormat="1" applyFont="1" applyFill="1" applyBorder="1" applyAlignment="1">
      <alignment horizontal="left" vertical="center" wrapText="1"/>
    </xf>
    <xf numFmtId="0" fontId="7" fillId="0" borderId="0" xfId="8" applyFont="1" applyAlignment="1">
      <alignment horizontal="center"/>
    </xf>
    <xf numFmtId="0" fontId="17" fillId="0" borderId="13" xfId="11" applyNumberFormat="1" applyFont="1" applyFill="1" applyBorder="1" applyAlignment="1">
      <alignment horizontal="center" vertical="center" wrapText="1"/>
    </xf>
    <xf numFmtId="167" fontId="14" fillId="0" borderId="9" xfId="11" applyNumberFormat="1" applyFont="1" applyFill="1" applyBorder="1" applyAlignment="1">
      <alignment horizontal="left" vertical="center" wrapText="1"/>
    </xf>
    <xf numFmtId="167" fontId="14" fillId="0" borderId="10" xfId="11" applyNumberFormat="1" applyFont="1" applyFill="1" applyBorder="1" applyAlignment="1">
      <alignment horizontal="left" vertical="center" wrapText="1"/>
    </xf>
    <xf numFmtId="167" fontId="14" fillId="0" borderId="11" xfId="11" applyNumberFormat="1" applyFont="1" applyFill="1" applyBorder="1" applyAlignment="1">
      <alignment horizontal="left" vertical="center" wrapText="1"/>
    </xf>
    <xf numFmtId="167" fontId="15" fillId="0" borderId="13" xfId="11" applyNumberFormat="1" applyFont="1" applyFill="1" applyBorder="1" applyAlignment="1">
      <alignment horizontal="left" vertical="center" wrapText="1"/>
    </xf>
    <xf numFmtId="167" fontId="8" fillId="0" borderId="13" xfId="11" applyNumberFormat="1" applyFont="1" applyFill="1" applyBorder="1" applyAlignment="1">
      <alignment wrapText="1"/>
    </xf>
    <xf numFmtId="0" fontId="14" fillId="3" borderId="13" xfId="0" applyNumberFormat="1" applyFont="1" applyFill="1" applyBorder="1" applyAlignment="1">
      <alignment horizontal="center" wrapText="1"/>
    </xf>
    <xf numFmtId="0" fontId="15" fillId="0" borderId="9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 wrapText="1"/>
    </xf>
    <xf numFmtId="0" fontId="15" fillId="0" borderId="9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7" fillId="3" borderId="18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right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4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9" fontId="8" fillId="0" borderId="21" xfId="2" applyNumberFormat="1" applyFont="1" applyBorder="1" applyAlignment="1">
      <alignment horizontal="center" vertical="center"/>
    </xf>
  </cellXfs>
  <cellStyles count="14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257176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0</xdr:col>
      <xdr:colOff>666750</xdr:colOff>
      <xdr:row>1</xdr:row>
      <xdr:rowOff>222251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Normal="100" workbookViewId="0">
      <selection activeCell="H23" sqref="H23"/>
    </sheetView>
  </sheetViews>
  <sheetFormatPr defaultRowHeight="15" x14ac:dyDescent="0.25"/>
  <cols>
    <col min="1" max="1" width="5.42578125" style="2" bestFit="1" customWidth="1"/>
    <col min="2" max="2" width="8.42578125" bestFit="1" customWidth="1"/>
    <col min="3" max="3" width="9.7109375" style="5" bestFit="1" customWidth="1"/>
    <col min="4" max="4" width="63.140625" bestFit="1" customWidth="1"/>
    <col min="5" max="5" width="4.85546875" bestFit="1" customWidth="1"/>
    <col min="6" max="6" width="10" style="4" bestFit="1" customWidth="1"/>
    <col min="7" max="7" width="12" style="4" bestFit="1" customWidth="1"/>
    <col min="8" max="8" width="15.85546875" bestFit="1" customWidth="1"/>
    <col min="9" max="9" width="9" bestFit="1" customWidth="1"/>
    <col min="10" max="10" width="12.140625" style="57" bestFit="1" customWidth="1"/>
    <col min="11" max="11" width="13.28515625" style="57" bestFit="1" customWidth="1"/>
  </cols>
  <sheetData>
    <row r="1" spans="1:11" ht="27" customHeight="1" x14ac:dyDescent="0.25">
      <c r="A1" s="98" t="s">
        <v>4</v>
      </c>
      <c r="B1" s="99"/>
      <c r="C1" s="99"/>
      <c r="D1" s="99"/>
      <c r="E1" s="99"/>
      <c r="F1" s="99"/>
      <c r="G1" s="99"/>
      <c r="H1" s="99"/>
      <c r="I1" s="100"/>
    </row>
    <row r="2" spans="1:11" ht="21.75" customHeight="1" x14ac:dyDescent="0.25">
      <c r="A2" s="101" t="s">
        <v>14</v>
      </c>
      <c r="B2" s="102"/>
      <c r="C2" s="102"/>
      <c r="D2" s="102"/>
      <c r="E2" s="102"/>
      <c r="F2" s="102"/>
      <c r="G2" s="102"/>
      <c r="H2" s="102"/>
      <c r="I2" s="103"/>
    </row>
    <row r="3" spans="1:11" ht="15" customHeight="1" x14ac:dyDescent="0.25">
      <c r="A3" s="104" t="s">
        <v>53</v>
      </c>
      <c r="B3" s="105"/>
      <c r="C3" s="105"/>
      <c r="D3" s="105"/>
      <c r="E3" s="105"/>
      <c r="F3" s="105"/>
      <c r="G3" s="105"/>
      <c r="H3" s="23" t="s">
        <v>99</v>
      </c>
      <c r="I3" s="110" t="s">
        <v>100</v>
      </c>
    </row>
    <row r="4" spans="1:11" x14ac:dyDescent="0.25">
      <c r="A4" s="106" t="s">
        <v>63</v>
      </c>
      <c r="B4" s="107"/>
      <c r="C4" s="107"/>
      <c r="D4" s="107"/>
      <c r="E4" s="107"/>
      <c r="F4" s="107"/>
      <c r="G4" s="107"/>
      <c r="H4" s="113" t="s">
        <v>123</v>
      </c>
      <c r="I4" s="111"/>
    </row>
    <row r="5" spans="1:11" ht="15" customHeight="1" x14ac:dyDescent="0.25">
      <c r="A5" s="106" t="s">
        <v>58</v>
      </c>
      <c r="B5" s="107"/>
      <c r="C5" s="107"/>
      <c r="D5" s="107"/>
      <c r="E5" s="107"/>
      <c r="F5" s="107"/>
      <c r="G5" s="107"/>
      <c r="H5" s="114"/>
      <c r="I5" s="112"/>
    </row>
    <row r="6" spans="1:11" ht="30" x14ac:dyDescent="0.25">
      <c r="A6" s="15" t="s">
        <v>0</v>
      </c>
      <c r="B6" s="16" t="s">
        <v>17</v>
      </c>
      <c r="C6" s="16" t="s">
        <v>18</v>
      </c>
      <c r="D6" s="16" t="s">
        <v>16</v>
      </c>
      <c r="E6" s="16" t="s">
        <v>1</v>
      </c>
      <c r="F6" s="16" t="s">
        <v>2</v>
      </c>
      <c r="G6" s="16" t="s">
        <v>19</v>
      </c>
      <c r="H6" s="17" t="s">
        <v>20</v>
      </c>
      <c r="I6" s="21" t="s">
        <v>21</v>
      </c>
    </row>
    <row r="7" spans="1:11" x14ac:dyDescent="0.25">
      <c r="A7" s="8">
        <v>1</v>
      </c>
      <c r="B7" s="108"/>
      <c r="C7" s="109"/>
      <c r="D7" s="58" t="s">
        <v>105</v>
      </c>
      <c r="E7" s="59"/>
      <c r="F7" s="59"/>
      <c r="G7" s="59"/>
      <c r="H7" s="59"/>
      <c r="I7" s="60"/>
    </row>
    <row r="8" spans="1:11" x14ac:dyDescent="0.25">
      <c r="A8" s="7" t="s">
        <v>7</v>
      </c>
      <c r="B8" s="9" t="s">
        <v>56</v>
      </c>
      <c r="C8" s="9">
        <v>41579</v>
      </c>
      <c r="D8" s="47" t="s">
        <v>106</v>
      </c>
      <c r="E8" s="48" t="s">
        <v>107</v>
      </c>
      <c r="F8" s="20">
        <f>'M. CÁLCULO'!F6</f>
        <v>12</v>
      </c>
      <c r="G8" s="14">
        <f>ROUND(K8,2)</f>
        <v>920.37</v>
      </c>
      <c r="H8" s="18">
        <f>SUM(G8*F8)</f>
        <v>11044.44</v>
      </c>
      <c r="I8" s="77">
        <f>H8/$H$23</f>
        <v>2.1286271968942221E-2</v>
      </c>
      <c r="J8" s="57">
        <v>920.37</v>
      </c>
      <c r="K8" s="57">
        <f t="shared" ref="K8:K10" si="0">J8*1</f>
        <v>920.37</v>
      </c>
    </row>
    <row r="9" spans="1:11" ht="25.5" x14ac:dyDescent="0.25">
      <c r="A9" s="7" t="s">
        <v>101</v>
      </c>
      <c r="B9" s="9" t="s">
        <v>56</v>
      </c>
      <c r="C9" s="9">
        <v>41580</v>
      </c>
      <c r="D9" s="47" t="s">
        <v>108</v>
      </c>
      <c r="E9" s="48" t="s">
        <v>107</v>
      </c>
      <c r="F9" s="20">
        <f>'M. CÁLCULO'!F7</f>
        <v>12</v>
      </c>
      <c r="G9" s="14">
        <f>ROUND(K9,2)</f>
        <v>1339.5</v>
      </c>
      <c r="H9" s="18">
        <f>SUM(G9*F9)</f>
        <v>16074</v>
      </c>
      <c r="I9" s="77">
        <f>H9/$H$23</f>
        <v>3.0979889938174975E-2</v>
      </c>
      <c r="J9" s="57">
        <v>1339.5</v>
      </c>
      <c r="K9" s="57">
        <f t="shared" si="0"/>
        <v>1339.5</v>
      </c>
    </row>
    <row r="10" spans="1:11" x14ac:dyDescent="0.25">
      <c r="A10" s="7" t="s">
        <v>102</v>
      </c>
      <c r="B10" s="9" t="s">
        <v>56</v>
      </c>
      <c r="C10" s="9">
        <v>41495</v>
      </c>
      <c r="D10" s="47" t="s">
        <v>109</v>
      </c>
      <c r="E10" s="48" t="s">
        <v>76</v>
      </c>
      <c r="F10" s="20">
        <f>'M. CÁLCULO'!F8</f>
        <v>12</v>
      </c>
      <c r="G10" s="14">
        <f>ROUND(K10,2)</f>
        <v>1211.3</v>
      </c>
      <c r="H10" s="18">
        <f>SUM(G10*F10)</f>
        <v>14535.599999999999</v>
      </c>
      <c r="I10" s="77">
        <f>H10/$H$23</f>
        <v>2.8014886660777411E-2</v>
      </c>
      <c r="J10" s="57">
        <v>1211.3</v>
      </c>
      <c r="K10" s="57">
        <f t="shared" si="0"/>
        <v>1211.3</v>
      </c>
    </row>
    <row r="11" spans="1:11" x14ac:dyDescent="0.25">
      <c r="A11" s="7" t="s">
        <v>137</v>
      </c>
      <c r="B11" s="9" t="s">
        <v>56</v>
      </c>
      <c r="C11" s="9">
        <v>20305</v>
      </c>
      <c r="D11" s="47" t="s">
        <v>138</v>
      </c>
      <c r="E11" s="48" t="s">
        <v>61</v>
      </c>
      <c r="F11" s="20">
        <f>'M. CÁLCULO'!F9</f>
        <v>8</v>
      </c>
      <c r="G11" s="14">
        <f>ROUND(K11,2)</f>
        <v>349.18</v>
      </c>
      <c r="H11" s="18">
        <f>SUM(G11*F11)</f>
        <v>2793.44</v>
      </c>
      <c r="I11" s="77">
        <f>H11/$H$23</f>
        <v>5.3838785460305775E-3</v>
      </c>
      <c r="J11" s="57">
        <v>269.37</v>
      </c>
      <c r="K11" s="57">
        <f>J11*1.2963</f>
        <v>349.18433099999999</v>
      </c>
    </row>
    <row r="12" spans="1:11" x14ac:dyDescent="0.25">
      <c r="A12" s="90"/>
      <c r="B12" s="91"/>
      <c r="C12" s="91"/>
      <c r="D12" s="91"/>
      <c r="E12" s="115" t="s">
        <v>110</v>
      </c>
      <c r="F12" s="116"/>
      <c r="G12" s="116"/>
      <c r="H12" s="92">
        <f>SUM(H8:H11)</f>
        <v>44447.48</v>
      </c>
      <c r="I12" s="93">
        <f>H12/$H$23</f>
        <v>8.5664927113925191E-2</v>
      </c>
    </row>
    <row r="13" spans="1:11" x14ac:dyDescent="0.25">
      <c r="A13" s="8">
        <v>2</v>
      </c>
      <c r="B13" s="108"/>
      <c r="C13" s="109"/>
      <c r="D13" s="58" t="s">
        <v>111</v>
      </c>
      <c r="E13" s="59"/>
      <c r="F13" s="59"/>
      <c r="G13" s="59"/>
      <c r="H13" s="59"/>
      <c r="I13" s="60"/>
    </row>
    <row r="14" spans="1:11" ht="38.25" x14ac:dyDescent="0.25">
      <c r="A14" s="7" t="s">
        <v>8</v>
      </c>
      <c r="B14" s="9" t="s">
        <v>38</v>
      </c>
      <c r="C14" s="9"/>
      <c r="D14" s="47" t="s">
        <v>117</v>
      </c>
      <c r="E14" s="48" t="s">
        <v>61</v>
      </c>
      <c r="F14" s="20">
        <f>'M. CÁLCULO'!F20</f>
        <v>14094</v>
      </c>
      <c r="G14" s="14">
        <f>ROUND(K14,2)</f>
        <v>22.43</v>
      </c>
      <c r="H14" s="18">
        <f>SUM(G14*F14)</f>
        <v>316128.42</v>
      </c>
      <c r="I14" s="77">
        <f>H14/$H$23</f>
        <v>0.60928354223772252</v>
      </c>
      <c r="J14" s="57">
        <f>COMPOSIÇÕES!B41</f>
        <v>22.42899650859</v>
      </c>
      <c r="K14" s="57">
        <f t="shared" ref="K14" si="1">J14*1</f>
        <v>22.42899650859</v>
      </c>
    </row>
    <row r="15" spans="1:11" ht="25.5" x14ac:dyDescent="0.25">
      <c r="A15" s="7" t="s">
        <v>9</v>
      </c>
      <c r="B15" s="9" t="s">
        <v>46</v>
      </c>
      <c r="C15" s="9"/>
      <c r="D15" s="47" t="s">
        <v>119</v>
      </c>
      <c r="E15" s="48" t="s">
        <v>62</v>
      </c>
      <c r="F15" s="20">
        <f>'M. CÁLCULO'!F29</f>
        <v>4838</v>
      </c>
      <c r="G15" s="14">
        <f>K15</f>
        <v>23.889491699940002</v>
      </c>
      <c r="H15" s="18">
        <f t="shared" ref="H15" si="2">SUM(G15*F15)</f>
        <v>115577.36084430973</v>
      </c>
      <c r="I15" s="77">
        <f>H15/$H$23</f>
        <v>0.22275562512762531</v>
      </c>
      <c r="J15" s="57">
        <f>COMPOSIÇÕES!B79</f>
        <v>23.889491699940002</v>
      </c>
      <c r="K15" s="57">
        <f t="shared" ref="K15:K19" si="3">J15*1</f>
        <v>23.889491699940002</v>
      </c>
    </row>
    <row r="16" spans="1:11" x14ac:dyDescent="0.25">
      <c r="A16" s="90"/>
      <c r="B16" s="91"/>
      <c r="C16" s="91"/>
      <c r="D16" s="91"/>
      <c r="E16" s="115" t="s">
        <v>112</v>
      </c>
      <c r="F16" s="116"/>
      <c r="G16" s="116"/>
      <c r="H16" s="92">
        <f>SUM(H14:H15)</f>
        <v>431705.78084430972</v>
      </c>
      <c r="I16" s="93">
        <f>H16/$H$23</f>
        <v>0.83203916736534789</v>
      </c>
    </row>
    <row r="17" spans="1:11" x14ac:dyDescent="0.25">
      <c r="A17" s="8">
        <v>3</v>
      </c>
      <c r="B17" s="108"/>
      <c r="C17" s="109"/>
      <c r="D17" s="58" t="s">
        <v>113</v>
      </c>
      <c r="E17" s="59"/>
      <c r="F17" s="59"/>
      <c r="G17" s="59"/>
      <c r="H17" s="59"/>
      <c r="I17" s="60"/>
    </row>
    <row r="18" spans="1:11" x14ac:dyDescent="0.25">
      <c r="A18" s="7" t="s">
        <v>10</v>
      </c>
      <c r="B18" s="9" t="s">
        <v>56</v>
      </c>
      <c r="C18" s="9">
        <v>40082</v>
      </c>
      <c r="D18" s="47" t="s">
        <v>65</v>
      </c>
      <c r="E18" s="48" t="s">
        <v>61</v>
      </c>
      <c r="F18" s="20">
        <f>'M. CÁLCULO'!F40</f>
        <v>14094</v>
      </c>
      <c r="G18" s="14">
        <f t="shared" ref="G18:G19" si="4">K18</f>
        <v>0.16</v>
      </c>
      <c r="H18" s="18">
        <f t="shared" ref="H18:H19" si="5">SUM(G18*F18)</f>
        <v>2255.04</v>
      </c>
      <c r="I18" s="77">
        <f t="shared" ref="I18:I23" si="6">H18/$H$23</f>
        <v>4.34620449211037E-3</v>
      </c>
      <c r="J18" s="57">
        <v>0.16</v>
      </c>
      <c r="K18" s="57">
        <f t="shared" si="3"/>
        <v>0.16</v>
      </c>
    </row>
    <row r="19" spans="1:11" x14ac:dyDescent="0.25">
      <c r="A19" s="7" t="s">
        <v>11</v>
      </c>
      <c r="B19" s="9" t="s">
        <v>56</v>
      </c>
      <c r="C19" s="9">
        <v>42547</v>
      </c>
      <c r="D19" s="47" t="s">
        <v>67</v>
      </c>
      <c r="E19" s="48" t="s">
        <v>66</v>
      </c>
      <c r="F19" s="20">
        <f>'M. CÁLCULO'!F41</f>
        <v>704.7</v>
      </c>
      <c r="G19" s="14">
        <f t="shared" si="4"/>
        <v>2.2200000000000002</v>
      </c>
      <c r="H19" s="18">
        <f t="shared" si="5"/>
        <v>1564.4340000000002</v>
      </c>
      <c r="I19" s="77">
        <f t="shared" si="6"/>
        <v>3.0151793664015699E-3</v>
      </c>
      <c r="J19" s="57">
        <v>2.2200000000000002</v>
      </c>
      <c r="K19" s="57">
        <f t="shared" si="3"/>
        <v>2.2200000000000002</v>
      </c>
    </row>
    <row r="20" spans="1:11" ht="25.5" x14ac:dyDescent="0.25">
      <c r="A20" s="7" t="s">
        <v>57</v>
      </c>
      <c r="B20" s="9" t="s">
        <v>56</v>
      </c>
      <c r="C20" s="9">
        <v>41544</v>
      </c>
      <c r="D20" s="47" t="s">
        <v>104</v>
      </c>
      <c r="E20" s="48" t="s">
        <v>103</v>
      </c>
      <c r="F20" s="20">
        <f>'M. CÁLCULO'!F42</f>
        <v>20</v>
      </c>
      <c r="G20" s="14">
        <f t="shared" ref="G20" si="7">K20</f>
        <v>626.21</v>
      </c>
      <c r="H20" s="18">
        <f t="shared" ref="H20" si="8">SUM(G20*F20)</f>
        <v>12524.2</v>
      </c>
      <c r="I20" s="77">
        <f t="shared" si="6"/>
        <v>2.4138256660675067E-2</v>
      </c>
      <c r="J20" s="57">
        <v>626.21</v>
      </c>
      <c r="K20" s="57">
        <f t="shared" ref="K20:K21" si="9">J20*1</f>
        <v>626.21</v>
      </c>
    </row>
    <row r="21" spans="1:11" x14ac:dyDescent="0.25">
      <c r="A21" s="7" t="s">
        <v>114</v>
      </c>
      <c r="B21" s="9" t="s">
        <v>56</v>
      </c>
      <c r="C21" s="9">
        <v>40754</v>
      </c>
      <c r="D21" s="47" t="s">
        <v>115</v>
      </c>
      <c r="E21" s="48" t="s">
        <v>61</v>
      </c>
      <c r="F21" s="20">
        <f>'M. CÁLCULO'!F51</f>
        <v>14094</v>
      </c>
      <c r="G21" s="14">
        <f t="shared" ref="G21" si="10">K21</f>
        <v>1.87</v>
      </c>
      <c r="H21" s="18">
        <f t="shared" ref="H21" si="11">SUM(G21*F21)</f>
        <v>26355.780000000002</v>
      </c>
      <c r="I21" s="77">
        <f t="shared" si="6"/>
        <v>5.0796265001539956E-2</v>
      </c>
      <c r="J21" s="57">
        <v>1.87</v>
      </c>
      <c r="K21" s="57">
        <f t="shared" si="9"/>
        <v>1.87</v>
      </c>
    </row>
    <row r="22" spans="1:11" x14ac:dyDescent="0.25">
      <c r="A22" s="90"/>
      <c r="B22" s="91"/>
      <c r="C22" s="91"/>
      <c r="D22" s="91"/>
      <c r="E22" s="115" t="s">
        <v>116</v>
      </c>
      <c r="F22" s="116"/>
      <c r="G22" s="116"/>
      <c r="H22" s="92">
        <f>SUM(H18:H21)</f>
        <v>42699.454000000005</v>
      </c>
      <c r="I22" s="93">
        <f t="shared" si="6"/>
        <v>8.2295905520726964E-2</v>
      </c>
    </row>
    <row r="23" spans="1:11" ht="16.5" thickBot="1" x14ac:dyDescent="0.3">
      <c r="A23" s="42"/>
      <c r="B23" s="43"/>
      <c r="C23" s="43"/>
      <c r="D23" s="43"/>
      <c r="E23" s="44" t="s">
        <v>13</v>
      </c>
      <c r="F23" s="44"/>
      <c r="G23" s="44"/>
      <c r="H23" s="19">
        <f>H12+H16+H22</f>
        <v>518852.71484430972</v>
      </c>
      <c r="I23" s="22">
        <f t="shared" si="6"/>
        <v>1</v>
      </c>
    </row>
    <row r="24" spans="1:11" x14ac:dyDescent="0.25">
      <c r="A24" s="10"/>
      <c r="B24" s="11"/>
      <c r="C24" s="12"/>
      <c r="D24" s="11"/>
      <c r="E24" s="11"/>
      <c r="F24" s="13"/>
      <c r="G24" s="13"/>
      <c r="H24" s="1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11" x14ac:dyDescent="0.25">
      <c r="A26" s="96" t="s">
        <v>59</v>
      </c>
      <c r="B26" s="96"/>
      <c r="C26" s="96"/>
      <c r="D26" s="96"/>
      <c r="E26" s="96"/>
      <c r="F26" s="96"/>
      <c r="G26" s="96"/>
      <c r="H26" s="96"/>
      <c r="I26" s="96"/>
      <c r="J26" s="89"/>
    </row>
    <row r="27" spans="1:11" x14ac:dyDescent="0.25">
      <c r="A27" s="97" t="s">
        <v>60</v>
      </c>
      <c r="B27" s="97"/>
      <c r="C27" s="97"/>
      <c r="D27" s="97"/>
      <c r="E27" s="97"/>
      <c r="F27" s="97"/>
      <c r="G27" s="97"/>
      <c r="H27" s="97"/>
      <c r="I27" s="97"/>
    </row>
    <row r="28" spans="1:11" x14ac:dyDescent="0.25">
      <c r="J28" s="87"/>
      <c r="K28" s="87"/>
    </row>
    <row r="29" spans="1:11" x14ac:dyDescent="0.25">
      <c r="J29" s="88"/>
      <c r="K29" s="88"/>
    </row>
    <row r="30" spans="1:11" x14ac:dyDescent="0.25">
      <c r="J30" s="88"/>
      <c r="K30" s="88"/>
    </row>
    <row r="31" spans="1:11" x14ac:dyDescent="0.25">
      <c r="J31" s="88"/>
      <c r="K31" s="88"/>
    </row>
    <row r="32" spans="1:11" x14ac:dyDescent="0.25">
      <c r="J32" s="88"/>
      <c r="K32" s="88"/>
    </row>
    <row r="33" spans="10:11" x14ac:dyDescent="0.25">
      <c r="J33" s="88"/>
      <c r="K33" s="88"/>
    </row>
    <row r="34" spans="10:11" x14ac:dyDescent="0.25">
      <c r="J34" s="88"/>
      <c r="K34" s="88"/>
    </row>
    <row r="35" spans="10:11" x14ac:dyDescent="0.25">
      <c r="J35" s="88"/>
      <c r="K35" s="88"/>
    </row>
    <row r="36" spans="10:11" x14ac:dyDescent="0.25">
      <c r="J36" s="88"/>
      <c r="K36" s="88"/>
    </row>
    <row r="37" spans="10:11" x14ac:dyDescent="0.25">
      <c r="J37" s="88"/>
      <c r="K37" s="88"/>
    </row>
    <row r="38" spans="10:11" x14ac:dyDescent="0.25">
      <c r="J38" s="88"/>
      <c r="K38" s="88"/>
    </row>
    <row r="39" spans="10:11" x14ac:dyDescent="0.25">
      <c r="J39" s="88"/>
      <c r="K39" s="88"/>
    </row>
    <row r="40" spans="10:11" x14ac:dyDescent="0.25">
      <c r="J40" s="88"/>
      <c r="K40" s="88"/>
    </row>
    <row r="41" spans="10:11" x14ac:dyDescent="0.25">
      <c r="J41" s="86"/>
      <c r="K41" s="86"/>
    </row>
  </sheetData>
  <mergeCells count="15">
    <mergeCell ref="A26:I26"/>
    <mergeCell ref="A27:I27"/>
    <mergeCell ref="A1:I1"/>
    <mergeCell ref="A2:I2"/>
    <mergeCell ref="A3:G3"/>
    <mergeCell ref="A4:G4"/>
    <mergeCell ref="B7:C7"/>
    <mergeCell ref="A5:G5"/>
    <mergeCell ref="I3:I5"/>
    <mergeCell ref="H4:H5"/>
    <mergeCell ref="E12:G12"/>
    <mergeCell ref="B13:C13"/>
    <mergeCell ref="E16:G16"/>
    <mergeCell ref="B17:C17"/>
    <mergeCell ref="E22:G22"/>
  </mergeCells>
  <pageMargins left="0.7" right="0.7" top="0.75" bottom="0.75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zoomScaleNormal="100" workbookViewId="0">
      <selection activeCell="I9" sqref="I9"/>
    </sheetView>
  </sheetViews>
  <sheetFormatPr defaultRowHeight="15" x14ac:dyDescent="0.25"/>
  <cols>
    <col min="1" max="1" width="14.5703125" style="6" bestFit="1" customWidth="1"/>
    <col min="2" max="2" width="56.42578125" customWidth="1"/>
    <col min="3" max="3" width="6" bestFit="1" customWidth="1"/>
    <col min="4" max="4" width="20" customWidth="1"/>
    <col min="5" max="5" width="15.28515625" bestFit="1" customWidth="1"/>
    <col min="6" max="6" width="8.85546875" bestFit="1" customWidth="1"/>
  </cols>
  <sheetData>
    <row r="1" spans="1:9" ht="27" customHeight="1" x14ac:dyDescent="0.25">
      <c r="A1" s="98" t="s">
        <v>4</v>
      </c>
      <c r="B1" s="99"/>
      <c r="C1" s="99"/>
      <c r="D1" s="99"/>
      <c r="E1" s="99"/>
      <c r="F1" s="117"/>
      <c r="G1" s="37"/>
      <c r="H1" s="37"/>
      <c r="I1" s="3"/>
    </row>
    <row r="2" spans="1:9" ht="21.75" customHeight="1" x14ac:dyDescent="0.25">
      <c r="A2" s="101" t="s">
        <v>12</v>
      </c>
      <c r="B2" s="102"/>
      <c r="C2" s="102"/>
      <c r="D2" s="102"/>
      <c r="E2" s="102"/>
      <c r="F2" s="118"/>
      <c r="G2" s="38"/>
      <c r="H2" s="38"/>
      <c r="I2" s="3"/>
    </row>
    <row r="3" spans="1:9" ht="15" customHeight="1" x14ac:dyDescent="0.25">
      <c r="A3" s="123" t="s">
        <v>53</v>
      </c>
      <c r="B3" s="124"/>
      <c r="C3" s="124"/>
      <c r="D3" s="124"/>
      <c r="E3" s="124"/>
      <c r="F3" s="125"/>
      <c r="G3" s="39"/>
      <c r="H3" s="39"/>
      <c r="I3" s="3"/>
    </row>
    <row r="4" spans="1:9" x14ac:dyDescent="0.25">
      <c r="A4" s="121" t="s">
        <v>63</v>
      </c>
      <c r="B4" s="122"/>
      <c r="C4" s="122"/>
      <c r="D4" s="122"/>
      <c r="E4" s="122"/>
      <c r="F4" s="122"/>
      <c r="G4" s="68"/>
      <c r="H4" s="40"/>
      <c r="I4" s="3"/>
    </row>
    <row r="5" spans="1:9" x14ac:dyDescent="0.25">
      <c r="A5" s="78">
        <v>1</v>
      </c>
      <c r="B5" s="61" t="s">
        <v>55</v>
      </c>
      <c r="C5" s="62"/>
      <c r="D5" s="62"/>
      <c r="E5" s="62"/>
      <c r="F5" s="66"/>
      <c r="G5" s="40"/>
      <c r="H5" s="40"/>
      <c r="I5" s="3"/>
    </row>
    <row r="6" spans="1:9" x14ac:dyDescent="0.25">
      <c r="A6" s="7" t="s">
        <v>7</v>
      </c>
      <c r="B6" s="47" t="s">
        <v>106</v>
      </c>
      <c r="C6" s="48" t="s">
        <v>107</v>
      </c>
      <c r="D6" s="235"/>
      <c r="E6" s="36"/>
      <c r="F6" s="67">
        <v>12</v>
      </c>
      <c r="G6" s="40"/>
      <c r="H6" s="40"/>
      <c r="I6" s="3"/>
    </row>
    <row r="7" spans="1:9" ht="25.5" x14ac:dyDescent="0.25">
      <c r="A7" s="7" t="s">
        <v>101</v>
      </c>
      <c r="B7" s="47" t="s">
        <v>108</v>
      </c>
      <c r="C7" s="48" t="s">
        <v>107</v>
      </c>
      <c r="D7" s="235"/>
      <c r="E7" s="36"/>
      <c r="F7" s="67">
        <v>12</v>
      </c>
      <c r="G7" s="40"/>
      <c r="H7" s="40"/>
      <c r="I7" s="3"/>
    </row>
    <row r="8" spans="1:9" x14ac:dyDescent="0.25">
      <c r="A8" s="7" t="s">
        <v>102</v>
      </c>
      <c r="B8" s="47" t="s">
        <v>109</v>
      </c>
      <c r="C8" s="48" t="s">
        <v>76</v>
      </c>
      <c r="D8" s="235"/>
      <c r="E8" s="36"/>
      <c r="F8" s="67">
        <v>12</v>
      </c>
      <c r="G8" s="40"/>
      <c r="H8" s="40"/>
      <c r="I8" s="3"/>
    </row>
    <row r="9" spans="1:9" x14ac:dyDescent="0.25">
      <c r="A9" s="7" t="s">
        <v>137</v>
      </c>
      <c r="B9" s="47" t="s">
        <v>138</v>
      </c>
      <c r="C9" s="48" t="s">
        <v>61</v>
      </c>
      <c r="D9" s="238">
        <v>2</v>
      </c>
      <c r="E9" s="36">
        <v>4</v>
      </c>
      <c r="F9" s="67">
        <f>D9*E9</f>
        <v>8</v>
      </c>
      <c r="G9" s="40"/>
      <c r="H9" s="40"/>
      <c r="I9" s="3"/>
    </row>
    <row r="10" spans="1:9" x14ac:dyDescent="0.25">
      <c r="A10" s="69"/>
      <c r="B10" s="73"/>
      <c r="C10" s="74"/>
      <c r="D10" s="236"/>
      <c r="E10" s="75"/>
      <c r="F10" s="76"/>
      <c r="G10" s="40"/>
      <c r="H10" s="40"/>
      <c r="I10" s="3"/>
    </row>
    <row r="11" spans="1:9" x14ac:dyDescent="0.25">
      <c r="A11" s="78">
        <v>2</v>
      </c>
      <c r="B11" s="61" t="s">
        <v>111</v>
      </c>
      <c r="C11" s="62"/>
      <c r="D11" s="237" t="s">
        <v>126</v>
      </c>
      <c r="E11" s="62"/>
      <c r="F11" s="66"/>
      <c r="G11" s="40"/>
      <c r="H11" s="40"/>
      <c r="I11" s="3"/>
    </row>
    <row r="12" spans="1:9" ht="44.25" customHeight="1" x14ac:dyDescent="0.25">
      <c r="A12" s="243" t="s">
        <v>8</v>
      </c>
      <c r="B12" s="251" t="s">
        <v>117</v>
      </c>
      <c r="C12" s="240" t="s">
        <v>15</v>
      </c>
      <c r="D12" s="238" t="s">
        <v>127</v>
      </c>
      <c r="E12" s="36" t="s">
        <v>52</v>
      </c>
      <c r="F12" s="239">
        <v>690</v>
      </c>
      <c r="G12" s="3"/>
      <c r="H12" s="3"/>
      <c r="I12" s="3"/>
    </row>
    <row r="13" spans="1:9" ht="44.25" customHeight="1" x14ac:dyDescent="0.25">
      <c r="A13" s="244"/>
      <c r="B13" s="252"/>
      <c r="C13" s="241"/>
      <c r="D13" s="235" t="s">
        <v>128</v>
      </c>
      <c r="E13" s="36" t="s">
        <v>52</v>
      </c>
      <c r="F13" s="239">
        <v>895</v>
      </c>
      <c r="G13" s="3"/>
      <c r="H13" s="3"/>
      <c r="I13" s="3"/>
    </row>
    <row r="14" spans="1:9" x14ac:dyDescent="0.25">
      <c r="A14" s="244"/>
      <c r="B14" s="252"/>
      <c r="C14" s="241"/>
      <c r="D14" s="235" t="s">
        <v>129</v>
      </c>
      <c r="E14" s="36" t="s">
        <v>52</v>
      </c>
      <c r="F14" s="239">
        <v>1800</v>
      </c>
    </row>
    <row r="15" spans="1:9" x14ac:dyDescent="0.25">
      <c r="A15" s="244"/>
      <c r="B15" s="252"/>
      <c r="C15" s="241"/>
      <c r="D15" s="235" t="s">
        <v>130</v>
      </c>
      <c r="E15" s="36" t="s">
        <v>52</v>
      </c>
      <c r="F15" s="239">
        <v>604</v>
      </c>
    </row>
    <row r="16" spans="1:9" ht="25.5" x14ac:dyDescent="0.25">
      <c r="A16" s="244"/>
      <c r="B16" s="252"/>
      <c r="C16" s="241"/>
      <c r="D16" s="235" t="s">
        <v>131</v>
      </c>
      <c r="E16" s="36" t="s">
        <v>52</v>
      </c>
      <c r="F16" s="239">
        <v>4140</v>
      </c>
    </row>
    <row r="17" spans="1:6" ht="25.5" x14ac:dyDescent="0.25">
      <c r="A17" s="244"/>
      <c r="B17" s="252"/>
      <c r="C17" s="241"/>
      <c r="D17" s="235" t="s">
        <v>132</v>
      </c>
      <c r="E17" s="36" t="s">
        <v>52</v>
      </c>
      <c r="F17" s="239">
        <v>585</v>
      </c>
    </row>
    <row r="18" spans="1:6" x14ac:dyDescent="0.25">
      <c r="A18" s="244"/>
      <c r="B18" s="252"/>
      <c r="C18" s="241"/>
      <c r="D18" s="235" t="s">
        <v>133</v>
      </c>
      <c r="E18" s="36" t="s">
        <v>52</v>
      </c>
      <c r="F18" s="239">
        <v>1380</v>
      </c>
    </row>
    <row r="19" spans="1:6" x14ac:dyDescent="0.25">
      <c r="A19" s="244"/>
      <c r="B19" s="252"/>
      <c r="C19" s="241"/>
      <c r="D19" s="235" t="s">
        <v>129</v>
      </c>
      <c r="E19" s="36" t="s">
        <v>52</v>
      </c>
      <c r="F19" s="239">
        <v>4000</v>
      </c>
    </row>
    <row r="20" spans="1:6" x14ac:dyDescent="0.25">
      <c r="A20" s="245"/>
      <c r="B20" s="253"/>
      <c r="C20" s="242"/>
      <c r="D20" s="246" t="s">
        <v>3</v>
      </c>
      <c r="E20" s="247"/>
      <c r="F20" s="248">
        <f>SUM(F12:F19)</f>
        <v>14094</v>
      </c>
    </row>
    <row r="21" spans="1:6" ht="25.5" x14ac:dyDescent="0.25">
      <c r="A21" s="243" t="s">
        <v>9</v>
      </c>
      <c r="B21" s="251" t="s">
        <v>119</v>
      </c>
      <c r="C21" s="240" t="s">
        <v>22</v>
      </c>
      <c r="D21" s="238" t="s">
        <v>127</v>
      </c>
      <c r="E21" s="36" t="s">
        <v>52</v>
      </c>
      <c r="F21" s="49">
        <v>222</v>
      </c>
    </row>
    <row r="22" spans="1:6" ht="25.5" customHeight="1" x14ac:dyDescent="0.25">
      <c r="A22" s="244"/>
      <c r="B22" s="252"/>
      <c r="C22" s="241"/>
      <c r="D22" s="235" t="s">
        <v>128</v>
      </c>
      <c r="E22" s="36" t="s">
        <v>52</v>
      </c>
      <c r="F22" s="49">
        <v>246</v>
      </c>
    </row>
    <row r="23" spans="1:6" x14ac:dyDescent="0.25">
      <c r="A23" s="244"/>
      <c r="B23" s="252"/>
      <c r="C23" s="241"/>
      <c r="D23" s="235" t="s">
        <v>129</v>
      </c>
      <c r="E23" s="36" t="s">
        <v>52</v>
      </c>
      <c r="F23" s="49">
        <v>612</v>
      </c>
    </row>
    <row r="24" spans="1:6" x14ac:dyDescent="0.25">
      <c r="A24" s="244"/>
      <c r="B24" s="252"/>
      <c r="C24" s="241"/>
      <c r="D24" s="235" t="s">
        <v>130</v>
      </c>
      <c r="E24" s="36" t="s">
        <v>52</v>
      </c>
      <c r="F24" s="49">
        <v>198</v>
      </c>
    </row>
    <row r="25" spans="1:6" ht="25.5" x14ac:dyDescent="0.25">
      <c r="A25" s="244"/>
      <c r="B25" s="252"/>
      <c r="C25" s="241"/>
      <c r="D25" s="235" t="s">
        <v>131</v>
      </c>
      <c r="E25" s="36" t="s">
        <v>52</v>
      </c>
      <c r="F25" s="49">
        <v>1392</v>
      </c>
    </row>
    <row r="26" spans="1:6" ht="25.5" x14ac:dyDescent="0.25">
      <c r="A26" s="244"/>
      <c r="B26" s="252"/>
      <c r="C26" s="241"/>
      <c r="D26" s="235" t="s">
        <v>132</v>
      </c>
      <c r="E26" s="36" t="s">
        <v>52</v>
      </c>
      <c r="F26" s="49">
        <v>188</v>
      </c>
    </row>
    <row r="27" spans="1:6" x14ac:dyDescent="0.25">
      <c r="A27" s="244"/>
      <c r="B27" s="252"/>
      <c r="C27" s="241"/>
      <c r="D27" s="235" t="s">
        <v>133</v>
      </c>
      <c r="E27" s="36" t="s">
        <v>52</v>
      </c>
      <c r="F27" s="49">
        <v>480</v>
      </c>
    </row>
    <row r="28" spans="1:6" x14ac:dyDescent="0.25">
      <c r="A28" s="244"/>
      <c r="B28" s="252"/>
      <c r="C28" s="241"/>
      <c r="D28" s="235" t="s">
        <v>129</v>
      </c>
      <c r="E28" s="36" t="s">
        <v>52</v>
      </c>
      <c r="F28" s="49">
        <v>1500</v>
      </c>
    </row>
    <row r="29" spans="1:6" x14ac:dyDescent="0.25">
      <c r="A29" s="245"/>
      <c r="B29" s="253"/>
      <c r="C29" s="242"/>
      <c r="D29" s="246" t="s">
        <v>3</v>
      </c>
      <c r="E29" s="247"/>
      <c r="F29" s="248">
        <f>SUM(F21:F28)</f>
        <v>4838</v>
      </c>
    </row>
    <row r="30" spans="1:6" x14ac:dyDescent="0.25">
      <c r="A30" s="95"/>
      <c r="B30" s="95"/>
      <c r="C30" s="95"/>
      <c r="D30" s="249"/>
      <c r="E30" s="249"/>
      <c r="F30" s="250"/>
    </row>
    <row r="31" spans="1:6" x14ac:dyDescent="0.25">
      <c r="A31" s="78">
        <v>3</v>
      </c>
      <c r="B31" s="61" t="s">
        <v>113</v>
      </c>
      <c r="C31" s="62"/>
      <c r="D31" s="237" t="s">
        <v>126</v>
      </c>
      <c r="E31" s="62"/>
      <c r="F31" s="66"/>
    </row>
    <row r="32" spans="1:6" ht="25.5" x14ac:dyDescent="0.25">
      <c r="A32" s="243" t="s">
        <v>10</v>
      </c>
      <c r="B32" s="251" t="s">
        <v>65</v>
      </c>
      <c r="C32" s="240" t="s">
        <v>15</v>
      </c>
      <c r="D32" s="238" t="s">
        <v>127</v>
      </c>
      <c r="E32" s="36" t="s">
        <v>52</v>
      </c>
      <c r="F32" s="239">
        <v>690</v>
      </c>
    </row>
    <row r="33" spans="1:6" x14ac:dyDescent="0.25">
      <c r="A33" s="244"/>
      <c r="B33" s="252"/>
      <c r="C33" s="241"/>
      <c r="D33" s="235" t="s">
        <v>128</v>
      </c>
      <c r="E33" s="36" t="s">
        <v>52</v>
      </c>
      <c r="F33" s="239">
        <v>895</v>
      </c>
    </row>
    <row r="34" spans="1:6" x14ac:dyDescent="0.25">
      <c r="A34" s="244"/>
      <c r="B34" s="252"/>
      <c r="C34" s="241"/>
      <c r="D34" s="235" t="s">
        <v>129</v>
      </c>
      <c r="E34" s="36" t="s">
        <v>52</v>
      </c>
      <c r="F34" s="239">
        <v>1800</v>
      </c>
    </row>
    <row r="35" spans="1:6" x14ac:dyDescent="0.25">
      <c r="A35" s="244"/>
      <c r="B35" s="252"/>
      <c r="C35" s="241"/>
      <c r="D35" s="235" t="s">
        <v>130</v>
      </c>
      <c r="E35" s="36" t="s">
        <v>52</v>
      </c>
      <c r="F35" s="239">
        <v>604</v>
      </c>
    </row>
    <row r="36" spans="1:6" ht="25.5" x14ac:dyDescent="0.25">
      <c r="A36" s="244"/>
      <c r="B36" s="252"/>
      <c r="C36" s="241"/>
      <c r="D36" s="235" t="s">
        <v>131</v>
      </c>
      <c r="E36" s="36" t="s">
        <v>52</v>
      </c>
      <c r="F36" s="239">
        <v>4140</v>
      </c>
    </row>
    <row r="37" spans="1:6" ht="25.5" x14ac:dyDescent="0.25">
      <c r="A37" s="244"/>
      <c r="B37" s="252"/>
      <c r="C37" s="241"/>
      <c r="D37" s="235" t="s">
        <v>132</v>
      </c>
      <c r="E37" s="36" t="s">
        <v>52</v>
      </c>
      <c r="F37" s="239">
        <v>585</v>
      </c>
    </row>
    <row r="38" spans="1:6" x14ac:dyDescent="0.25">
      <c r="A38" s="244"/>
      <c r="B38" s="252"/>
      <c r="C38" s="241"/>
      <c r="D38" s="235" t="s">
        <v>133</v>
      </c>
      <c r="E38" s="36" t="s">
        <v>52</v>
      </c>
      <c r="F38" s="239">
        <v>1380</v>
      </c>
    </row>
    <row r="39" spans="1:6" x14ac:dyDescent="0.25">
      <c r="A39" s="244"/>
      <c r="B39" s="252"/>
      <c r="C39" s="241"/>
      <c r="D39" s="235" t="s">
        <v>129</v>
      </c>
      <c r="E39" s="36" t="s">
        <v>52</v>
      </c>
      <c r="F39" s="239">
        <v>4000</v>
      </c>
    </row>
    <row r="40" spans="1:6" x14ac:dyDescent="0.25">
      <c r="A40" s="245"/>
      <c r="B40" s="253"/>
      <c r="C40" s="242"/>
      <c r="D40" s="246" t="s">
        <v>3</v>
      </c>
      <c r="E40" s="247"/>
      <c r="F40" s="248">
        <f>SUM(F32:F39)</f>
        <v>14094</v>
      </c>
    </row>
    <row r="41" spans="1:6" x14ac:dyDescent="0.25">
      <c r="A41" s="7" t="s">
        <v>11</v>
      </c>
      <c r="B41" s="47" t="s">
        <v>67</v>
      </c>
      <c r="C41" s="48" t="s">
        <v>134</v>
      </c>
      <c r="D41" s="254">
        <f>F40</f>
        <v>14094</v>
      </c>
      <c r="E41" s="36">
        <v>0.05</v>
      </c>
      <c r="F41" s="67">
        <f>D41*E41</f>
        <v>704.7</v>
      </c>
    </row>
    <row r="42" spans="1:6" ht="25.5" x14ac:dyDescent="0.25">
      <c r="A42" s="7" t="s">
        <v>57</v>
      </c>
      <c r="B42" s="47" t="s">
        <v>104</v>
      </c>
      <c r="C42" s="48" t="s">
        <v>135</v>
      </c>
      <c r="D42" s="254"/>
      <c r="E42" s="36"/>
      <c r="F42" s="67">
        <v>20</v>
      </c>
    </row>
    <row r="43" spans="1:6" ht="25.5" x14ac:dyDescent="0.25">
      <c r="A43" s="243" t="s">
        <v>114</v>
      </c>
      <c r="B43" s="251" t="s">
        <v>115</v>
      </c>
      <c r="C43" s="240" t="s">
        <v>15</v>
      </c>
      <c r="D43" s="238" t="s">
        <v>127</v>
      </c>
      <c r="E43" s="36" t="s">
        <v>52</v>
      </c>
      <c r="F43" s="239">
        <v>690</v>
      </c>
    </row>
    <row r="44" spans="1:6" x14ac:dyDescent="0.25">
      <c r="A44" s="244"/>
      <c r="B44" s="252"/>
      <c r="C44" s="241"/>
      <c r="D44" s="235" t="s">
        <v>128</v>
      </c>
      <c r="E44" s="36" t="s">
        <v>52</v>
      </c>
      <c r="F44" s="239">
        <v>895</v>
      </c>
    </row>
    <row r="45" spans="1:6" x14ac:dyDescent="0.25">
      <c r="A45" s="244"/>
      <c r="B45" s="252"/>
      <c r="C45" s="241"/>
      <c r="D45" s="235" t="s">
        <v>129</v>
      </c>
      <c r="E45" s="36" t="s">
        <v>52</v>
      </c>
      <c r="F45" s="239">
        <v>1800</v>
      </c>
    </row>
    <row r="46" spans="1:6" x14ac:dyDescent="0.25">
      <c r="A46" s="244"/>
      <c r="B46" s="252"/>
      <c r="C46" s="241"/>
      <c r="D46" s="235" t="s">
        <v>130</v>
      </c>
      <c r="E46" s="36" t="s">
        <v>52</v>
      </c>
      <c r="F46" s="239">
        <v>604</v>
      </c>
    </row>
    <row r="47" spans="1:6" ht="25.5" x14ac:dyDescent="0.25">
      <c r="A47" s="244"/>
      <c r="B47" s="252"/>
      <c r="C47" s="241"/>
      <c r="D47" s="235" t="s">
        <v>131</v>
      </c>
      <c r="E47" s="36" t="s">
        <v>52</v>
      </c>
      <c r="F47" s="239">
        <v>4140</v>
      </c>
    </row>
    <row r="48" spans="1:6" ht="25.5" x14ac:dyDescent="0.25">
      <c r="A48" s="244"/>
      <c r="B48" s="252"/>
      <c r="C48" s="241"/>
      <c r="D48" s="235" t="s">
        <v>132</v>
      </c>
      <c r="E48" s="36" t="s">
        <v>52</v>
      </c>
      <c r="F48" s="239">
        <v>585</v>
      </c>
    </row>
    <row r="49" spans="1:6" x14ac:dyDescent="0.25">
      <c r="A49" s="244"/>
      <c r="B49" s="252"/>
      <c r="C49" s="241"/>
      <c r="D49" s="235" t="s">
        <v>133</v>
      </c>
      <c r="E49" s="36" t="s">
        <v>52</v>
      </c>
      <c r="F49" s="239">
        <v>1380</v>
      </c>
    </row>
    <row r="50" spans="1:6" x14ac:dyDescent="0.25">
      <c r="A50" s="244"/>
      <c r="B50" s="252"/>
      <c r="C50" s="241"/>
      <c r="D50" s="235" t="s">
        <v>129</v>
      </c>
      <c r="E50" s="36" t="s">
        <v>52</v>
      </c>
      <c r="F50" s="239">
        <v>4000</v>
      </c>
    </row>
    <row r="51" spans="1:6" x14ac:dyDescent="0.25">
      <c r="A51" s="245"/>
      <c r="B51" s="253"/>
      <c r="C51" s="242"/>
      <c r="D51" s="246" t="s">
        <v>3</v>
      </c>
      <c r="E51" s="247"/>
      <c r="F51" s="248">
        <f>SUM(F43:F50)</f>
        <v>14094</v>
      </c>
    </row>
    <row r="52" spans="1:6" x14ac:dyDescent="0.25">
      <c r="A52" s="95"/>
      <c r="B52" s="95"/>
      <c r="C52" s="95"/>
      <c r="D52" s="249"/>
      <c r="E52" s="249"/>
      <c r="F52" s="250"/>
    </row>
    <row r="56" spans="1:6" x14ac:dyDescent="0.25">
      <c r="A56" s="119" t="s">
        <v>59</v>
      </c>
      <c r="B56" s="119"/>
      <c r="C56" s="119"/>
      <c r="D56" s="119"/>
      <c r="E56" s="119"/>
      <c r="F56" s="119"/>
    </row>
    <row r="57" spans="1:6" x14ac:dyDescent="0.25">
      <c r="A57" s="120" t="s">
        <v>60</v>
      </c>
      <c r="B57" s="120"/>
      <c r="C57" s="120"/>
      <c r="D57" s="120"/>
      <c r="E57" s="120"/>
      <c r="F57" s="120"/>
    </row>
    <row r="65" spans="2:5" x14ac:dyDescent="0.25">
      <c r="B65" s="94"/>
      <c r="C65" s="94"/>
      <c r="D65" s="94"/>
      <c r="E65" s="94"/>
    </row>
    <row r="66" spans="2:5" x14ac:dyDescent="0.25">
      <c r="B66" s="94"/>
      <c r="C66" s="94"/>
      <c r="D66" s="94"/>
      <c r="E66" s="94"/>
    </row>
    <row r="67" spans="2:5" x14ac:dyDescent="0.25">
      <c r="B67" s="94"/>
      <c r="C67" s="94"/>
      <c r="D67" s="94"/>
      <c r="E67" s="94"/>
    </row>
    <row r="68" spans="2:5" x14ac:dyDescent="0.25">
      <c r="B68" s="94"/>
      <c r="C68" s="94"/>
      <c r="D68" s="94"/>
      <c r="E68" s="94"/>
    </row>
    <row r="69" spans="2:5" x14ac:dyDescent="0.25">
      <c r="B69" s="94"/>
      <c r="C69" s="94"/>
      <c r="D69" s="94"/>
      <c r="E69" s="94"/>
    </row>
    <row r="70" spans="2:5" x14ac:dyDescent="0.25">
      <c r="B70" s="94"/>
      <c r="C70" s="94"/>
      <c r="D70" s="94"/>
      <c r="E70" s="94"/>
    </row>
    <row r="71" spans="2:5" x14ac:dyDescent="0.25">
      <c r="B71" s="94"/>
      <c r="C71" s="94"/>
      <c r="D71" s="94"/>
      <c r="E71" s="94"/>
    </row>
    <row r="72" spans="2:5" x14ac:dyDescent="0.25">
      <c r="B72" s="94"/>
      <c r="C72" s="94"/>
      <c r="D72" s="94"/>
      <c r="E72" s="94"/>
    </row>
    <row r="73" spans="2:5" x14ac:dyDescent="0.25">
      <c r="B73" s="94"/>
      <c r="C73" s="94"/>
      <c r="D73" s="94"/>
      <c r="E73" s="94"/>
    </row>
    <row r="74" spans="2:5" x14ac:dyDescent="0.25">
      <c r="B74" s="94"/>
      <c r="C74" s="94"/>
      <c r="D74" s="94"/>
      <c r="E74" s="94"/>
    </row>
    <row r="75" spans="2:5" x14ac:dyDescent="0.25">
      <c r="B75" s="94"/>
      <c r="C75" s="94"/>
      <c r="D75" s="94"/>
      <c r="E75" s="94"/>
    </row>
    <row r="76" spans="2:5" x14ac:dyDescent="0.25">
      <c r="B76" s="94"/>
      <c r="C76" s="94"/>
      <c r="D76" s="94"/>
      <c r="E76" s="94"/>
    </row>
    <row r="77" spans="2:5" x14ac:dyDescent="0.25">
      <c r="B77" s="94"/>
      <c r="C77" s="94"/>
      <c r="D77" s="94"/>
      <c r="E77" s="94"/>
    </row>
    <row r="78" spans="2:5" x14ac:dyDescent="0.25">
      <c r="B78" s="94"/>
      <c r="C78" s="94"/>
      <c r="D78" s="94"/>
      <c r="E78" s="94"/>
    </row>
    <row r="79" spans="2:5" x14ac:dyDescent="0.25">
      <c r="B79" s="94"/>
      <c r="C79" s="94"/>
      <c r="D79" s="94"/>
      <c r="E79" s="94"/>
    </row>
    <row r="80" spans="2:5" x14ac:dyDescent="0.25">
      <c r="B80" s="94"/>
      <c r="C80" s="94"/>
      <c r="D80" s="94"/>
      <c r="E80" s="94"/>
    </row>
  </sheetData>
  <mergeCells count="22">
    <mergeCell ref="A43:A51"/>
    <mergeCell ref="B43:B51"/>
    <mergeCell ref="C43:C51"/>
    <mergeCell ref="D51:E51"/>
    <mergeCell ref="A21:A29"/>
    <mergeCell ref="B21:B29"/>
    <mergeCell ref="C21:C29"/>
    <mergeCell ref="D29:E29"/>
    <mergeCell ref="A32:A40"/>
    <mergeCell ref="B32:B40"/>
    <mergeCell ref="C32:C40"/>
    <mergeCell ref="D40:E40"/>
    <mergeCell ref="A1:F1"/>
    <mergeCell ref="A2:F2"/>
    <mergeCell ref="A56:F56"/>
    <mergeCell ref="A57:F57"/>
    <mergeCell ref="A4:F4"/>
    <mergeCell ref="A3:F3"/>
    <mergeCell ref="C12:C20"/>
    <mergeCell ref="B12:B20"/>
    <mergeCell ref="A12:A20"/>
    <mergeCell ref="D20:E20"/>
  </mergeCells>
  <pageMargins left="0.62992125984251968" right="0.23622047244094491" top="0.35433070866141736" bottom="0.35433070866141736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="90" zoomScaleNormal="90" workbookViewId="0">
      <selection activeCell="W12" sqref="W12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5" width="5.28515625" style="1" bestFit="1" customWidth="1"/>
    <col min="6" max="6" width="5.28515625" style="1" customWidth="1"/>
    <col min="7" max="7" width="5.42578125" style="1" customWidth="1"/>
    <col min="8" max="20" width="5.28515625" style="1" customWidth="1"/>
    <col min="21" max="22" width="9.140625" style="1"/>
    <col min="23" max="23" width="14.140625" style="1" bestFit="1" customWidth="1"/>
    <col min="24" max="24" width="15.42578125" style="1" bestFit="1" customWidth="1"/>
    <col min="25" max="254" width="9.140625" style="1"/>
    <col min="255" max="255" width="9.42578125" style="1" bestFit="1" customWidth="1"/>
    <col min="256" max="256" width="25.85546875" style="1" customWidth="1"/>
    <col min="257" max="257" width="13.7109375" style="1" bestFit="1" customWidth="1"/>
    <col min="258" max="258" width="9.140625" style="1" customWidth="1"/>
    <col min="259" max="259" width="10" style="1" bestFit="1" customWidth="1"/>
    <col min="260" max="260" width="8.28515625" style="1" customWidth="1"/>
    <col min="261" max="261" width="10" style="1" bestFit="1" customWidth="1"/>
    <col min="262" max="262" width="7.5703125" style="1" customWidth="1"/>
    <col min="263" max="263" width="11" style="1" bestFit="1" customWidth="1"/>
    <col min="264" max="264" width="8.28515625" style="1" customWidth="1"/>
    <col min="265" max="265" width="11" style="1" bestFit="1" customWidth="1"/>
    <col min="266" max="266" width="8" style="1" customWidth="1"/>
    <col min="267" max="267" width="11.140625" style="1" customWidth="1"/>
    <col min="268" max="268" width="8.5703125" style="1" customWidth="1"/>
    <col min="269" max="510" width="9.140625" style="1"/>
    <col min="511" max="511" width="9.42578125" style="1" bestFit="1" customWidth="1"/>
    <col min="512" max="512" width="25.85546875" style="1" customWidth="1"/>
    <col min="513" max="513" width="13.7109375" style="1" bestFit="1" customWidth="1"/>
    <col min="514" max="514" width="9.140625" style="1" customWidth="1"/>
    <col min="515" max="515" width="10" style="1" bestFit="1" customWidth="1"/>
    <col min="516" max="516" width="8.28515625" style="1" customWidth="1"/>
    <col min="517" max="517" width="10" style="1" bestFit="1" customWidth="1"/>
    <col min="518" max="518" width="7.5703125" style="1" customWidth="1"/>
    <col min="519" max="519" width="11" style="1" bestFit="1" customWidth="1"/>
    <col min="520" max="520" width="8.28515625" style="1" customWidth="1"/>
    <col min="521" max="521" width="11" style="1" bestFit="1" customWidth="1"/>
    <col min="522" max="522" width="8" style="1" customWidth="1"/>
    <col min="523" max="523" width="11.140625" style="1" customWidth="1"/>
    <col min="524" max="524" width="8.5703125" style="1" customWidth="1"/>
    <col min="525" max="766" width="9.140625" style="1"/>
    <col min="767" max="767" width="9.42578125" style="1" bestFit="1" customWidth="1"/>
    <col min="768" max="768" width="25.85546875" style="1" customWidth="1"/>
    <col min="769" max="769" width="13.7109375" style="1" bestFit="1" customWidth="1"/>
    <col min="770" max="770" width="9.140625" style="1" customWidth="1"/>
    <col min="771" max="771" width="10" style="1" bestFit="1" customWidth="1"/>
    <col min="772" max="772" width="8.28515625" style="1" customWidth="1"/>
    <col min="773" max="773" width="10" style="1" bestFit="1" customWidth="1"/>
    <col min="774" max="774" width="7.5703125" style="1" customWidth="1"/>
    <col min="775" max="775" width="11" style="1" bestFit="1" customWidth="1"/>
    <col min="776" max="776" width="8.28515625" style="1" customWidth="1"/>
    <col min="777" max="777" width="11" style="1" bestFit="1" customWidth="1"/>
    <col min="778" max="778" width="8" style="1" customWidth="1"/>
    <col min="779" max="779" width="11.140625" style="1" customWidth="1"/>
    <col min="780" max="780" width="8.5703125" style="1" customWidth="1"/>
    <col min="781" max="1022" width="9.140625" style="1"/>
    <col min="1023" max="1023" width="9.42578125" style="1" bestFit="1" customWidth="1"/>
    <col min="1024" max="1024" width="25.85546875" style="1" customWidth="1"/>
    <col min="1025" max="1025" width="13.7109375" style="1" bestFit="1" customWidth="1"/>
    <col min="1026" max="1026" width="9.140625" style="1" customWidth="1"/>
    <col min="1027" max="1027" width="10" style="1" bestFit="1" customWidth="1"/>
    <col min="1028" max="1028" width="8.28515625" style="1" customWidth="1"/>
    <col min="1029" max="1029" width="10" style="1" bestFit="1" customWidth="1"/>
    <col min="1030" max="1030" width="7.5703125" style="1" customWidth="1"/>
    <col min="1031" max="1031" width="11" style="1" bestFit="1" customWidth="1"/>
    <col min="1032" max="1032" width="8.28515625" style="1" customWidth="1"/>
    <col min="1033" max="1033" width="11" style="1" bestFit="1" customWidth="1"/>
    <col min="1034" max="1034" width="8" style="1" customWidth="1"/>
    <col min="1035" max="1035" width="11.140625" style="1" customWidth="1"/>
    <col min="1036" max="1036" width="8.5703125" style="1" customWidth="1"/>
    <col min="1037" max="1278" width="9.140625" style="1"/>
    <col min="1279" max="1279" width="9.42578125" style="1" bestFit="1" customWidth="1"/>
    <col min="1280" max="1280" width="25.85546875" style="1" customWidth="1"/>
    <col min="1281" max="1281" width="13.7109375" style="1" bestFit="1" customWidth="1"/>
    <col min="1282" max="1282" width="9.140625" style="1" customWidth="1"/>
    <col min="1283" max="1283" width="10" style="1" bestFit="1" customWidth="1"/>
    <col min="1284" max="1284" width="8.28515625" style="1" customWidth="1"/>
    <col min="1285" max="1285" width="10" style="1" bestFit="1" customWidth="1"/>
    <col min="1286" max="1286" width="7.5703125" style="1" customWidth="1"/>
    <col min="1287" max="1287" width="11" style="1" bestFit="1" customWidth="1"/>
    <col min="1288" max="1288" width="8.28515625" style="1" customWidth="1"/>
    <col min="1289" max="1289" width="11" style="1" bestFit="1" customWidth="1"/>
    <col min="1290" max="1290" width="8" style="1" customWidth="1"/>
    <col min="1291" max="1291" width="11.140625" style="1" customWidth="1"/>
    <col min="1292" max="1292" width="8.5703125" style="1" customWidth="1"/>
    <col min="1293" max="1534" width="9.140625" style="1"/>
    <col min="1535" max="1535" width="9.42578125" style="1" bestFit="1" customWidth="1"/>
    <col min="1536" max="1536" width="25.85546875" style="1" customWidth="1"/>
    <col min="1537" max="1537" width="13.7109375" style="1" bestFit="1" customWidth="1"/>
    <col min="1538" max="1538" width="9.140625" style="1" customWidth="1"/>
    <col min="1539" max="1539" width="10" style="1" bestFit="1" customWidth="1"/>
    <col min="1540" max="1540" width="8.28515625" style="1" customWidth="1"/>
    <col min="1541" max="1541" width="10" style="1" bestFit="1" customWidth="1"/>
    <col min="1542" max="1542" width="7.5703125" style="1" customWidth="1"/>
    <col min="1543" max="1543" width="11" style="1" bestFit="1" customWidth="1"/>
    <col min="1544" max="1544" width="8.28515625" style="1" customWidth="1"/>
    <col min="1545" max="1545" width="11" style="1" bestFit="1" customWidth="1"/>
    <col min="1546" max="1546" width="8" style="1" customWidth="1"/>
    <col min="1547" max="1547" width="11.140625" style="1" customWidth="1"/>
    <col min="1548" max="1548" width="8.5703125" style="1" customWidth="1"/>
    <col min="1549" max="1790" width="9.140625" style="1"/>
    <col min="1791" max="1791" width="9.42578125" style="1" bestFit="1" customWidth="1"/>
    <col min="1792" max="1792" width="25.85546875" style="1" customWidth="1"/>
    <col min="1793" max="1793" width="13.7109375" style="1" bestFit="1" customWidth="1"/>
    <col min="1794" max="1794" width="9.140625" style="1" customWidth="1"/>
    <col min="1795" max="1795" width="10" style="1" bestFit="1" customWidth="1"/>
    <col min="1796" max="1796" width="8.28515625" style="1" customWidth="1"/>
    <col min="1797" max="1797" width="10" style="1" bestFit="1" customWidth="1"/>
    <col min="1798" max="1798" width="7.5703125" style="1" customWidth="1"/>
    <col min="1799" max="1799" width="11" style="1" bestFit="1" customWidth="1"/>
    <col min="1800" max="1800" width="8.28515625" style="1" customWidth="1"/>
    <col min="1801" max="1801" width="11" style="1" bestFit="1" customWidth="1"/>
    <col min="1802" max="1802" width="8" style="1" customWidth="1"/>
    <col min="1803" max="1803" width="11.140625" style="1" customWidth="1"/>
    <col min="1804" max="1804" width="8.5703125" style="1" customWidth="1"/>
    <col min="1805" max="2046" width="9.140625" style="1"/>
    <col min="2047" max="2047" width="9.42578125" style="1" bestFit="1" customWidth="1"/>
    <col min="2048" max="2048" width="25.85546875" style="1" customWidth="1"/>
    <col min="2049" max="2049" width="13.7109375" style="1" bestFit="1" customWidth="1"/>
    <col min="2050" max="2050" width="9.140625" style="1" customWidth="1"/>
    <col min="2051" max="2051" width="10" style="1" bestFit="1" customWidth="1"/>
    <col min="2052" max="2052" width="8.28515625" style="1" customWidth="1"/>
    <col min="2053" max="2053" width="10" style="1" bestFit="1" customWidth="1"/>
    <col min="2054" max="2054" width="7.5703125" style="1" customWidth="1"/>
    <col min="2055" max="2055" width="11" style="1" bestFit="1" customWidth="1"/>
    <col min="2056" max="2056" width="8.28515625" style="1" customWidth="1"/>
    <col min="2057" max="2057" width="11" style="1" bestFit="1" customWidth="1"/>
    <col min="2058" max="2058" width="8" style="1" customWidth="1"/>
    <col min="2059" max="2059" width="11.140625" style="1" customWidth="1"/>
    <col min="2060" max="2060" width="8.5703125" style="1" customWidth="1"/>
    <col min="2061" max="2302" width="9.140625" style="1"/>
    <col min="2303" max="2303" width="9.42578125" style="1" bestFit="1" customWidth="1"/>
    <col min="2304" max="2304" width="25.85546875" style="1" customWidth="1"/>
    <col min="2305" max="2305" width="13.7109375" style="1" bestFit="1" customWidth="1"/>
    <col min="2306" max="2306" width="9.140625" style="1" customWidth="1"/>
    <col min="2307" max="2307" width="10" style="1" bestFit="1" customWidth="1"/>
    <col min="2308" max="2308" width="8.28515625" style="1" customWidth="1"/>
    <col min="2309" max="2309" width="10" style="1" bestFit="1" customWidth="1"/>
    <col min="2310" max="2310" width="7.5703125" style="1" customWidth="1"/>
    <col min="2311" max="2311" width="11" style="1" bestFit="1" customWidth="1"/>
    <col min="2312" max="2312" width="8.28515625" style="1" customWidth="1"/>
    <col min="2313" max="2313" width="11" style="1" bestFit="1" customWidth="1"/>
    <col min="2314" max="2314" width="8" style="1" customWidth="1"/>
    <col min="2315" max="2315" width="11.140625" style="1" customWidth="1"/>
    <col min="2316" max="2316" width="8.5703125" style="1" customWidth="1"/>
    <col min="2317" max="2558" width="9.140625" style="1"/>
    <col min="2559" max="2559" width="9.42578125" style="1" bestFit="1" customWidth="1"/>
    <col min="2560" max="2560" width="25.85546875" style="1" customWidth="1"/>
    <col min="2561" max="2561" width="13.7109375" style="1" bestFit="1" customWidth="1"/>
    <col min="2562" max="2562" width="9.140625" style="1" customWidth="1"/>
    <col min="2563" max="2563" width="10" style="1" bestFit="1" customWidth="1"/>
    <col min="2564" max="2564" width="8.28515625" style="1" customWidth="1"/>
    <col min="2565" max="2565" width="10" style="1" bestFit="1" customWidth="1"/>
    <col min="2566" max="2566" width="7.5703125" style="1" customWidth="1"/>
    <col min="2567" max="2567" width="11" style="1" bestFit="1" customWidth="1"/>
    <col min="2568" max="2568" width="8.28515625" style="1" customWidth="1"/>
    <col min="2569" max="2569" width="11" style="1" bestFit="1" customWidth="1"/>
    <col min="2570" max="2570" width="8" style="1" customWidth="1"/>
    <col min="2571" max="2571" width="11.140625" style="1" customWidth="1"/>
    <col min="2572" max="2572" width="8.5703125" style="1" customWidth="1"/>
    <col min="2573" max="2814" width="9.140625" style="1"/>
    <col min="2815" max="2815" width="9.42578125" style="1" bestFit="1" customWidth="1"/>
    <col min="2816" max="2816" width="25.85546875" style="1" customWidth="1"/>
    <col min="2817" max="2817" width="13.7109375" style="1" bestFit="1" customWidth="1"/>
    <col min="2818" max="2818" width="9.140625" style="1" customWidth="1"/>
    <col min="2819" max="2819" width="10" style="1" bestFit="1" customWidth="1"/>
    <col min="2820" max="2820" width="8.28515625" style="1" customWidth="1"/>
    <col min="2821" max="2821" width="10" style="1" bestFit="1" customWidth="1"/>
    <col min="2822" max="2822" width="7.5703125" style="1" customWidth="1"/>
    <col min="2823" max="2823" width="11" style="1" bestFit="1" customWidth="1"/>
    <col min="2824" max="2824" width="8.28515625" style="1" customWidth="1"/>
    <col min="2825" max="2825" width="11" style="1" bestFit="1" customWidth="1"/>
    <col min="2826" max="2826" width="8" style="1" customWidth="1"/>
    <col min="2827" max="2827" width="11.140625" style="1" customWidth="1"/>
    <col min="2828" max="2828" width="8.5703125" style="1" customWidth="1"/>
    <col min="2829" max="3070" width="9.140625" style="1"/>
    <col min="3071" max="3071" width="9.42578125" style="1" bestFit="1" customWidth="1"/>
    <col min="3072" max="3072" width="25.85546875" style="1" customWidth="1"/>
    <col min="3073" max="3073" width="13.7109375" style="1" bestFit="1" customWidth="1"/>
    <col min="3074" max="3074" width="9.140625" style="1" customWidth="1"/>
    <col min="3075" max="3075" width="10" style="1" bestFit="1" customWidth="1"/>
    <col min="3076" max="3076" width="8.28515625" style="1" customWidth="1"/>
    <col min="3077" max="3077" width="10" style="1" bestFit="1" customWidth="1"/>
    <col min="3078" max="3078" width="7.5703125" style="1" customWidth="1"/>
    <col min="3079" max="3079" width="11" style="1" bestFit="1" customWidth="1"/>
    <col min="3080" max="3080" width="8.28515625" style="1" customWidth="1"/>
    <col min="3081" max="3081" width="11" style="1" bestFit="1" customWidth="1"/>
    <col min="3082" max="3082" width="8" style="1" customWidth="1"/>
    <col min="3083" max="3083" width="11.140625" style="1" customWidth="1"/>
    <col min="3084" max="3084" width="8.5703125" style="1" customWidth="1"/>
    <col min="3085" max="3326" width="9.140625" style="1"/>
    <col min="3327" max="3327" width="9.42578125" style="1" bestFit="1" customWidth="1"/>
    <col min="3328" max="3328" width="25.85546875" style="1" customWidth="1"/>
    <col min="3329" max="3329" width="13.7109375" style="1" bestFit="1" customWidth="1"/>
    <col min="3330" max="3330" width="9.140625" style="1" customWidth="1"/>
    <col min="3331" max="3331" width="10" style="1" bestFit="1" customWidth="1"/>
    <col min="3332" max="3332" width="8.28515625" style="1" customWidth="1"/>
    <col min="3333" max="3333" width="10" style="1" bestFit="1" customWidth="1"/>
    <col min="3334" max="3334" width="7.5703125" style="1" customWidth="1"/>
    <col min="3335" max="3335" width="11" style="1" bestFit="1" customWidth="1"/>
    <col min="3336" max="3336" width="8.28515625" style="1" customWidth="1"/>
    <col min="3337" max="3337" width="11" style="1" bestFit="1" customWidth="1"/>
    <col min="3338" max="3338" width="8" style="1" customWidth="1"/>
    <col min="3339" max="3339" width="11.140625" style="1" customWidth="1"/>
    <col min="3340" max="3340" width="8.5703125" style="1" customWidth="1"/>
    <col min="3341" max="3582" width="9.140625" style="1"/>
    <col min="3583" max="3583" width="9.42578125" style="1" bestFit="1" customWidth="1"/>
    <col min="3584" max="3584" width="25.85546875" style="1" customWidth="1"/>
    <col min="3585" max="3585" width="13.7109375" style="1" bestFit="1" customWidth="1"/>
    <col min="3586" max="3586" width="9.140625" style="1" customWidth="1"/>
    <col min="3587" max="3587" width="10" style="1" bestFit="1" customWidth="1"/>
    <col min="3588" max="3588" width="8.28515625" style="1" customWidth="1"/>
    <col min="3589" max="3589" width="10" style="1" bestFit="1" customWidth="1"/>
    <col min="3590" max="3590" width="7.5703125" style="1" customWidth="1"/>
    <col min="3591" max="3591" width="11" style="1" bestFit="1" customWidth="1"/>
    <col min="3592" max="3592" width="8.28515625" style="1" customWidth="1"/>
    <col min="3593" max="3593" width="11" style="1" bestFit="1" customWidth="1"/>
    <col min="3594" max="3594" width="8" style="1" customWidth="1"/>
    <col min="3595" max="3595" width="11.140625" style="1" customWidth="1"/>
    <col min="3596" max="3596" width="8.5703125" style="1" customWidth="1"/>
    <col min="3597" max="3838" width="9.140625" style="1"/>
    <col min="3839" max="3839" width="9.42578125" style="1" bestFit="1" customWidth="1"/>
    <col min="3840" max="3840" width="25.85546875" style="1" customWidth="1"/>
    <col min="3841" max="3841" width="13.7109375" style="1" bestFit="1" customWidth="1"/>
    <col min="3842" max="3842" width="9.140625" style="1" customWidth="1"/>
    <col min="3843" max="3843" width="10" style="1" bestFit="1" customWidth="1"/>
    <col min="3844" max="3844" width="8.28515625" style="1" customWidth="1"/>
    <col min="3845" max="3845" width="10" style="1" bestFit="1" customWidth="1"/>
    <col min="3846" max="3846" width="7.5703125" style="1" customWidth="1"/>
    <col min="3847" max="3847" width="11" style="1" bestFit="1" customWidth="1"/>
    <col min="3848" max="3848" width="8.28515625" style="1" customWidth="1"/>
    <col min="3849" max="3849" width="11" style="1" bestFit="1" customWidth="1"/>
    <col min="3850" max="3850" width="8" style="1" customWidth="1"/>
    <col min="3851" max="3851" width="11.140625" style="1" customWidth="1"/>
    <col min="3852" max="3852" width="8.5703125" style="1" customWidth="1"/>
    <col min="3853" max="4094" width="9.140625" style="1"/>
    <col min="4095" max="4095" width="9.42578125" style="1" bestFit="1" customWidth="1"/>
    <col min="4096" max="4096" width="25.85546875" style="1" customWidth="1"/>
    <col min="4097" max="4097" width="13.7109375" style="1" bestFit="1" customWidth="1"/>
    <col min="4098" max="4098" width="9.140625" style="1" customWidth="1"/>
    <col min="4099" max="4099" width="10" style="1" bestFit="1" customWidth="1"/>
    <col min="4100" max="4100" width="8.28515625" style="1" customWidth="1"/>
    <col min="4101" max="4101" width="10" style="1" bestFit="1" customWidth="1"/>
    <col min="4102" max="4102" width="7.5703125" style="1" customWidth="1"/>
    <col min="4103" max="4103" width="11" style="1" bestFit="1" customWidth="1"/>
    <col min="4104" max="4104" width="8.28515625" style="1" customWidth="1"/>
    <col min="4105" max="4105" width="11" style="1" bestFit="1" customWidth="1"/>
    <col min="4106" max="4106" width="8" style="1" customWidth="1"/>
    <col min="4107" max="4107" width="11.140625" style="1" customWidth="1"/>
    <col min="4108" max="4108" width="8.5703125" style="1" customWidth="1"/>
    <col min="4109" max="4350" width="9.140625" style="1"/>
    <col min="4351" max="4351" width="9.42578125" style="1" bestFit="1" customWidth="1"/>
    <col min="4352" max="4352" width="25.85546875" style="1" customWidth="1"/>
    <col min="4353" max="4353" width="13.7109375" style="1" bestFit="1" customWidth="1"/>
    <col min="4354" max="4354" width="9.140625" style="1" customWidth="1"/>
    <col min="4355" max="4355" width="10" style="1" bestFit="1" customWidth="1"/>
    <col min="4356" max="4356" width="8.28515625" style="1" customWidth="1"/>
    <col min="4357" max="4357" width="10" style="1" bestFit="1" customWidth="1"/>
    <col min="4358" max="4358" width="7.5703125" style="1" customWidth="1"/>
    <col min="4359" max="4359" width="11" style="1" bestFit="1" customWidth="1"/>
    <col min="4360" max="4360" width="8.28515625" style="1" customWidth="1"/>
    <col min="4361" max="4361" width="11" style="1" bestFit="1" customWidth="1"/>
    <col min="4362" max="4362" width="8" style="1" customWidth="1"/>
    <col min="4363" max="4363" width="11.140625" style="1" customWidth="1"/>
    <col min="4364" max="4364" width="8.5703125" style="1" customWidth="1"/>
    <col min="4365" max="4606" width="9.140625" style="1"/>
    <col min="4607" max="4607" width="9.42578125" style="1" bestFit="1" customWidth="1"/>
    <col min="4608" max="4608" width="25.85546875" style="1" customWidth="1"/>
    <col min="4609" max="4609" width="13.7109375" style="1" bestFit="1" customWidth="1"/>
    <col min="4610" max="4610" width="9.140625" style="1" customWidth="1"/>
    <col min="4611" max="4611" width="10" style="1" bestFit="1" customWidth="1"/>
    <col min="4612" max="4612" width="8.28515625" style="1" customWidth="1"/>
    <col min="4613" max="4613" width="10" style="1" bestFit="1" customWidth="1"/>
    <col min="4614" max="4614" width="7.5703125" style="1" customWidth="1"/>
    <col min="4615" max="4615" width="11" style="1" bestFit="1" customWidth="1"/>
    <col min="4616" max="4616" width="8.28515625" style="1" customWidth="1"/>
    <col min="4617" max="4617" width="11" style="1" bestFit="1" customWidth="1"/>
    <col min="4618" max="4618" width="8" style="1" customWidth="1"/>
    <col min="4619" max="4619" width="11.140625" style="1" customWidth="1"/>
    <col min="4620" max="4620" width="8.5703125" style="1" customWidth="1"/>
    <col min="4621" max="4862" width="9.140625" style="1"/>
    <col min="4863" max="4863" width="9.42578125" style="1" bestFit="1" customWidth="1"/>
    <col min="4864" max="4864" width="25.85546875" style="1" customWidth="1"/>
    <col min="4865" max="4865" width="13.7109375" style="1" bestFit="1" customWidth="1"/>
    <col min="4866" max="4866" width="9.140625" style="1" customWidth="1"/>
    <col min="4867" max="4867" width="10" style="1" bestFit="1" customWidth="1"/>
    <col min="4868" max="4868" width="8.28515625" style="1" customWidth="1"/>
    <col min="4869" max="4869" width="10" style="1" bestFit="1" customWidth="1"/>
    <col min="4870" max="4870" width="7.5703125" style="1" customWidth="1"/>
    <col min="4871" max="4871" width="11" style="1" bestFit="1" customWidth="1"/>
    <col min="4872" max="4872" width="8.28515625" style="1" customWidth="1"/>
    <col min="4873" max="4873" width="11" style="1" bestFit="1" customWidth="1"/>
    <col min="4874" max="4874" width="8" style="1" customWidth="1"/>
    <col min="4875" max="4875" width="11.140625" style="1" customWidth="1"/>
    <col min="4876" max="4876" width="8.5703125" style="1" customWidth="1"/>
    <col min="4877" max="5118" width="9.140625" style="1"/>
    <col min="5119" max="5119" width="9.42578125" style="1" bestFit="1" customWidth="1"/>
    <col min="5120" max="5120" width="25.85546875" style="1" customWidth="1"/>
    <col min="5121" max="5121" width="13.7109375" style="1" bestFit="1" customWidth="1"/>
    <col min="5122" max="5122" width="9.140625" style="1" customWidth="1"/>
    <col min="5123" max="5123" width="10" style="1" bestFit="1" customWidth="1"/>
    <col min="5124" max="5124" width="8.28515625" style="1" customWidth="1"/>
    <col min="5125" max="5125" width="10" style="1" bestFit="1" customWidth="1"/>
    <col min="5126" max="5126" width="7.5703125" style="1" customWidth="1"/>
    <col min="5127" max="5127" width="11" style="1" bestFit="1" customWidth="1"/>
    <col min="5128" max="5128" width="8.28515625" style="1" customWidth="1"/>
    <col min="5129" max="5129" width="11" style="1" bestFit="1" customWidth="1"/>
    <col min="5130" max="5130" width="8" style="1" customWidth="1"/>
    <col min="5131" max="5131" width="11.140625" style="1" customWidth="1"/>
    <col min="5132" max="5132" width="8.5703125" style="1" customWidth="1"/>
    <col min="5133" max="5374" width="9.140625" style="1"/>
    <col min="5375" max="5375" width="9.42578125" style="1" bestFit="1" customWidth="1"/>
    <col min="5376" max="5376" width="25.85546875" style="1" customWidth="1"/>
    <col min="5377" max="5377" width="13.7109375" style="1" bestFit="1" customWidth="1"/>
    <col min="5378" max="5378" width="9.140625" style="1" customWidth="1"/>
    <col min="5379" max="5379" width="10" style="1" bestFit="1" customWidth="1"/>
    <col min="5380" max="5380" width="8.28515625" style="1" customWidth="1"/>
    <col min="5381" max="5381" width="10" style="1" bestFit="1" customWidth="1"/>
    <col min="5382" max="5382" width="7.5703125" style="1" customWidth="1"/>
    <col min="5383" max="5383" width="11" style="1" bestFit="1" customWidth="1"/>
    <col min="5384" max="5384" width="8.28515625" style="1" customWidth="1"/>
    <col min="5385" max="5385" width="11" style="1" bestFit="1" customWidth="1"/>
    <col min="5386" max="5386" width="8" style="1" customWidth="1"/>
    <col min="5387" max="5387" width="11.140625" style="1" customWidth="1"/>
    <col min="5388" max="5388" width="8.5703125" style="1" customWidth="1"/>
    <col min="5389" max="5630" width="9.140625" style="1"/>
    <col min="5631" max="5631" width="9.42578125" style="1" bestFit="1" customWidth="1"/>
    <col min="5632" max="5632" width="25.85546875" style="1" customWidth="1"/>
    <col min="5633" max="5633" width="13.7109375" style="1" bestFit="1" customWidth="1"/>
    <col min="5634" max="5634" width="9.140625" style="1" customWidth="1"/>
    <col min="5635" max="5635" width="10" style="1" bestFit="1" customWidth="1"/>
    <col min="5636" max="5636" width="8.28515625" style="1" customWidth="1"/>
    <col min="5637" max="5637" width="10" style="1" bestFit="1" customWidth="1"/>
    <col min="5638" max="5638" width="7.5703125" style="1" customWidth="1"/>
    <col min="5639" max="5639" width="11" style="1" bestFit="1" customWidth="1"/>
    <col min="5640" max="5640" width="8.28515625" style="1" customWidth="1"/>
    <col min="5641" max="5641" width="11" style="1" bestFit="1" customWidth="1"/>
    <col min="5642" max="5642" width="8" style="1" customWidth="1"/>
    <col min="5643" max="5643" width="11.140625" style="1" customWidth="1"/>
    <col min="5644" max="5644" width="8.5703125" style="1" customWidth="1"/>
    <col min="5645" max="5886" width="9.140625" style="1"/>
    <col min="5887" max="5887" width="9.42578125" style="1" bestFit="1" customWidth="1"/>
    <col min="5888" max="5888" width="25.85546875" style="1" customWidth="1"/>
    <col min="5889" max="5889" width="13.7109375" style="1" bestFit="1" customWidth="1"/>
    <col min="5890" max="5890" width="9.140625" style="1" customWidth="1"/>
    <col min="5891" max="5891" width="10" style="1" bestFit="1" customWidth="1"/>
    <col min="5892" max="5892" width="8.28515625" style="1" customWidth="1"/>
    <col min="5893" max="5893" width="10" style="1" bestFit="1" customWidth="1"/>
    <col min="5894" max="5894" width="7.5703125" style="1" customWidth="1"/>
    <col min="5895" max="5895" width="11" style="1" bestFit="1" customWidth="1"/>
    <col min="5896" max="5896" width="8.28515625" style="1" customWidth="1"/>
    <col min="5897" max="5897" width="11" style="1" bestFit="1" customWidth="1"/>
    <col min="5898" max="5898" width="8" style="1" customWidth="1"/>
    <col min="5899" max="5899" width="11.140625" style="1" customWidth="1"/>
    <col min="5900" max="5900" width="8.5703125" style="1" customWidth="1"/>
    <col min="5901" max="6142" width="9.140625" style="1"/>
    <col min="6143" max="6143" width="9.42578125" style="1" bestFit="1" customWidth="1"/>
    <col min="6144" max="6144" width="25.85546875" style="1" customWidth="1"/>
    <col min="6145" max="6145" width="13.7109375" style="1" bestFit="1" customWidth="1"/>
    <col min="6146" max="6146" width="9.140625" style="1" customWidth="1"/>
    <col min="6147" max="6147" width="10" style="1" bestFit="1" customWidth="1"/>
    <col min="6148" max="6148" width="8.28515625" style="1" customWidth="1"/>
    <col min="6149" max="6149" width="10" style="1" bestFit="1" customWidth="1"/>
    <col min="6150" max="6150" width="7.5703125" style="1" customWidth="1"/>
    <col min="6151" max="6151" width="11" style="1" bestFit="1" customWidth="1"/>
    <col min="6152" max="6152" width="8.28515625" style="1" customWidth="1"/>
    <col min="6153" max="6153" width="11" style="1" bestFit="1" customWidth="1"/>
    <col min="6154" max="6154" width="8" style="1" customWidth="1"/>
    <col min="6155" max="6155" width="11.140625" style="1" customWidth="1"/>
    <col min="6156" max="6156" width="8.5703125" style="1" customWidth="1"/>
    <col min="6157" max="6398" width="9.140625" style="1"/>
    <col min="6399" max="6399" width="9.42578125" style="1" bestFit="1" customWidth="1"/>
    <col min="6400" max="6400" width="25.85546875" style="1" customWidth="1"/>
    <col min="6401" max="6401" width="13.7109375" style="1" bestFit="1" customWidth="1"/>
    <col min="6402" max="6402" width="9.140625" style="1" customWidth="1"/>
    <col min="6403" max="6403" width="10" style="1" bestFit="1" customWidth="1"/>
    <col min="6404" max="6404" width="8.28515625" style="1" customWidth="1"/>
    <col min="6405" max="6405" width="10" style="1" bestFit="1" customWidth="1"/>
    <col min="6406" max="6406" width="7.5703125" style="1" customWidth="1"/>
    <col min="6407" max="6407" width="11" style="1" bestFit="1" customWidth="1"/>
    <col min="6408" max="6408" width="8.28515625" style="1" customWidth="1"/>
    <col min="6409" max="6409" width="11" style="1" bestFit="1" customWidth="1"/>
    <col min="6410" max="6410" width="8" style="1" customWidth="1"/>
    <col min="6411" max="6411" width="11.140625" style="1" customWidth="1"/>
    <col min="6412" max="6412" width="8.5703125" style="1" customWidth="1"/>
    <col min="6413" max="6654" width="9.140625" style="1"/>
    <col min="6655" max="6655" width="9.42578125" style="1" bestFit="1" customWidth="1"/>
    <col min="6656" max="6656" width="25.85546875" style="1" customWidth="1"/>
    <col min="6657" max="6657" width="13.7109375" style="1" bestFit="1" customWidth="1"/>
    <col min="6658" max="6658" width="9.140625" style="1" customWidth="1"/>
    <col min="6659" max="6659" width="10" style="1" bestFit="1" customWidth="1"/>
    <col min="6660" max="6660" width="8.28515625" style="1" customWidth="1"/>
    <col min="6661" max="6661" width="10" style="1" bestFit="1" customWidth="1"/>
    <col min="6662" max="6662" width="7.5703125" style="1" customWidth="1"/>
    <col min="6663" max="6663" width="11" style="1" bestFit="1" customWidth="1"/>
    <col min="6664" max="6664" width="8.28515625" style="1" customWidth="1"/>
    <col min="6665" max="6665" width="11" style="1" bestFit="1" customWidth="1"/>
    <col min="6666" max="6666" width="8" style="1" customWidth="1"/>
    <col min="6667" max="6667" width="11.140625" style="1" customWidth="1"/>
    <col min="6668" max="6668" width="8.5703125" style="1" customWidth="1"/>
    <col min="6669" max="6910" width="9.140625" style="1"/>
    <col min="6911" max="6911" width="9.42578125" style="1" bestFit="1" customWidth="1"/>
    <col min="6912" max="6912" width="25.85546875" style="1" customWidth="1"/>
    <col min="6913" max="6913" width="13.7109375" style="1" bestFit="1" customWidth="1"/>
    <col min="6914" max="6914" width="9.140625" style="1" customWidth="1"/>
    <col min="6915" max="6915" width="10" style="1" bestFit="1" customWidth="1"/>
    <col min="6916" max="6916" width="8.28515625" style="1" customWidth="1"/>
    <col min="6917" max="6917" width="10" style="1" bestFit="1" customWidth="1"/>
    <col min="6918" max="6918" width="7.5703125" style="1" customWidth="1"/>
    <col min="6919" max="6919" width="11" style="1" bestFit="1" customWidth="1"/>
    <col min="6920" max="6920" width="8.28515625" style="1" customWidth="1"/>
    <col min="6921" max="6921" width="11" style="1" bestFit="1" customWidth="1"/>
    <col min="6922" max="6922" width="8" style="1" customWidth="1"/>
    <col min="6923" max="6923" width="11.140625" style="1" customWidth="1"/>
    <col min="6924" max="6924" width="8.5703125" style="1" customWidth="1"/>
    <col min="6925" max="7166" width="9.140625" style="1"/>
    <col min="7167" max="7167" width="9.42578125" style="1" bestFit="1" customWidth="1"/>
    <col min="7168" max="7168" width="25.85546875" style="1" customWidth="1"/>
    <col min="7169" max="7169" width="13.7109375" style="1" bestFit="1" customWidth="1"/>
    <col min="7170" max="7170" width="9.140625" style="1" customWidth="1"/>
    <col min="7171" max="7171" width="10" style="1" bestFit="1" customWidth="1"/>
    <col min="7172" max="7172" width="8.28515625" style="1" customWidth="1"/>
    <col min="7173" max="7173" width="10" style="1" bestFit="1" customWidth="1"/>
    <col min="7174" max="7174" width="7.5703125" style="1" customWidth="1"/>
    <col min="7175" max="7175" width="11" style="1" bestFit="1" customWidth="1"/>
    <col min="7176" max="7176" width="8.28515625" style="1" customWidth="1"/>
    <col min="7177" max="7177" width="11" style="1" bestFit="1" customWidth="1"/>
    <col min="7178" max="7178" width="8" style="1" customWidth="1"/>
    <col min="7179" max="7179" width="11.140625" style="1" customWidth="1"/>
    <col min="7180" max="7180" width="8.5703125" style="1" customWidth="1"/>
    <col min="7181" max="7422" width="9.140625" style="1"/>
    <col min="7423" max="7423" width="9.42578125" style="1" bestFit="1" customWidth="1"/>
    <col min="7424" max="7424" width="25.85546875" style="1" customWidth="1"/>
    <col min="7425" max="7425" width="13.7109375" style="1" bestFit="1" customWidth="1"/>
    <col min="7426" max="7426" width="9.140625" style="1" customWidth="1"/>
    <col min="7427" max="7427" width="10" style="1" bestFit="1" customWidth="1"/>
    <col min="7428" max="7428" width="8.28515625" style="1" customWidth="1"/>
    <col min="7429" max="7429" width="10" style="1" bestFit="1" customWidth="1"/>
    <col min="7430" max="7430" width="7.5703125" style="1" customWidth="1"/>
    <col min="7431" max="7431" width="11" style="1" bestFit="1" customWidth="1"/>
    <col min="7432" max="7432" width="8.28515625" style="1" customWidth="1"/>
    <col min="7433" max="7433" width="11" style="1" bestFit="1" customWidth="1"/>
    <col min="7434" max="7434" width="8" style="1" customWidth="1"/>
    <col min="7435" max="7435" width="11.140625" style="1" customWidth="1"/>
    <col min="7436" max="7436" width="8.5703125" style="1" customWidth="1"/>
    <col min="7437" max="7678" width="9.140625" style="1"/>
    <col min="7679" max="7679" width="9.42578125" style="1" bestFit="1" customWidth="1"/>
    <col min="7680" max="7680" width="25.85546875" style="1" customWidth="1"/>
    <col min="7681" max="7681" width="13.7109375" style="1" bestFit="1" customWidth="1"/>
    <col min="7682" max="7682" width="9.140625" style="1" customWidth="1"/>
    <col min="7683" max="7683" width="10" style="1" bestFit="1" customWidth="1"/>
    <col min="7684" max="7684" width="8.28515625" style="1" customWidth="1"/>
    <col min="7685" max="7685" width="10" style="1" bestFit="1" customWidth="1"/>
    <col min="7686" max="7686" width="7.5703125" style="1" customWidth="1"/>
    <col min="7687" max="7687" width="11" style="1" bestFit="1" customWidth="1"/>
    <col min="7688" max="7688" width="8.28515625" style="1" customWidth="1"/>
    <col min="7689" max="7689" width="11" style="1" bestFit="1" customWidth="1"/>
    <col min="7690" max="7690" width="8" style="1" customWidth="1"/>
    <col min="7691" max="7691" width="11.140625" style="1" customWidth="1"/>
    <col min="7692" max="7692" width="8.5703125" style="1" customWidth="1"/>
    <col min="7693" max="7934" width="9.140625" style="1"/>
    <col min="7935" max="7935" width="9.42578125" style="1" bestFit="1" customWidth="1"/>
    <col min="7936" max="7936" width="25.85546875" style="1" customWidth="1"/>
    <col min="7937" max="7937" width="13.7109375" style="1" bestFit="1" customWidth="1"/>
    <col min="7938" max="7938" width="9.140625" style="1" customWidth="1"/>
    <col min="7939" max="7939" width="10" style="1" bestFit="1" customWidth="1"/>
    <col min="7940" max="7940" width="8.28515625" style="1" customWidth="1"/>
    <col min="7941" max="7941" width="10" style="1" bestFit="1" customWidth="1"/>
    <col min="7942" max="7942" width="7.5703125" style="1" customWidth="1"/>
    <col min="7943" max="7943" width="11" style="1" bestFit="1" customWidth="1"/>
    <col min="7944" max="7944" width="8.28515625" style="1" customWidth="1"/>
    <col min="7945" max="7945" width="11" style="1" bestFit="1" customWidth="1"/>
    <col min="7946" max="7946" width="8" style="1" customWidth="1"/>
    <col min="7947" max="7947" width="11.140625" style="1" customWidth="1"/>
    <col min="7948" max="7948" width="8.5703125" style="1" customWidth="1"/>
    <col min="7949" max="8190" width="9.140625" style="1"/>
    <col min="8191" max="8191" width="9.42578125" style="1" bestFit="1" customWidth="1"/>
    <col min="8192" max="8192" width="25.85546875" style="1" customWidth="1"/>
    <col min="8193" max="8193" width="13.7109375" style="1" bestFit="1" customWidth="1"/>
    <col min="8194" max="8194" width="9.140625" style="1" customWidth="1"/>
    <col min="8195" max="8195" width="10" style="1" bestFit="1" customWidth="1"/>
    <col min="8196" max="8196" width="8.28515625" style="1" customWidth="1"/>
    <col min="8197" max="8197" width="10" style="1" bestFit="1" customWidth="1"/>
    <col min="8198" max="8198" width="7.5703125" style="1" customWidth="1"/>
    <col min="8199" max="8199" width="11" style="1" bestFit="1" customWidth="1"/>
    <col min="8200" max="8200" width="8.28515625" style="1" customWidth="1"/>
    <col min="8201" max="8201" width="11" style="1" bestFit="1" customWidth="1"/>
    <col min="8202" max="8202" width="8" style="1" customWidth="1"/>
    <col min="8203" max="8203" width="11.140625" style="1" customWidth="1"/>
    <col min="8204" max="8204" width="8.5703125" style="1" customWidth="1"/>
    <col min="8205" max="8446" width="9.140625" style="1"/>
    <col min="8447" max="8447" width="9.42578125" style="1" bestFit="1" customWidth="1"/>
    <col min="8448" max="8448" width="25.85546875" style="1" customWidth="1"/>
    <col min="8449" max="8449" width="13.7109375" style="1" bestFit="1" customWidth="1"/>
    <col min="8450" max="8450" width="9.140625" style="1" customWidth="1"/>
    <col min="8451" max="8451" width="10" style="1" bestFit="1" customWidth="1"/>
    <col min="8452" max="8452" width="8.28515625" style="1" customWidth="1"/>
    <col min="8453" max="8453" width="10" style="1" bestFit="1" customWidth="1"/>
    <col min="8454" max="8454" width="7.5703125" style="1" customWidth="1"/>
    <col min="8455" max="8455" width="11" style="1" bestFit="1" customWidth="1"/>
    <col min="8456" max="8456" width="8.28515625" style="1" customWidth="1"/>
    <col min="8457" max="8457" width="11" style="1" bestFit="1" customWidth="1"/>
    <col min="8458" max="8458" width="8" style="1" customWidth="1"/>
    <col min="8459" max="8459" width="11.140625" style="1" customWidth="1"/>
    <col min="8460" max="8460" width="8.5703125" style="1" customWidth="1"/>
    <col min="8461" max="8702" width="9.140625" style="1"/>
    <col min="8703" max="8703" width="9.42578125" style="1" bestFit="1" customWidth="1"/>
    <col min="8704" max="8704" width="25.85546875" style="1" customWidth="1"/>
    <col min="8705" max="8705" width="13.7109375" style="1" bestFit="1" customWidth="1"/>
    <col min="8706" max="8706" width="9.140625" style="1" customWidth="1"/>
    <col min="8707" max="8707" width="10" style="1" bestFit="1" customWidth="1"/>
    <col min="8708" max="8708" width="8.28515625" style="1" customWidth="1"/>
    <col min="8709" max="8709" width="10" style="1" bestFit="1" customWidth="1"/>
    <col min="8710" max="8710" width="7.5703125" style="1" customWidth="1"/>
    <col min="8711" max="8711" width="11" style="1" bestFit="1" customWidth="1"/>
    <col min="8712" max="8712" width="8.28515625" style="1" customWidth="1"/>
    <col min="8713" max="8713" width="11" style="1" bestFit="1" customWidth="1"/>
    <col min="8714" max="8714" width="8" style="1" customWidth="1"/>
    <col min="8715" max="8715" width="11.140625" style="1" customWidth="1"/>
    <col min="8716" max="8716" width="8.5703125" style="1" customWidth="1"/>
    <col min="8717" max="8958" width="9.140625" style="1"/>
    <col min="8959" max="8959" width="9.42578125" style="1" bestFit="1" customWidth="1"/>
    <col min="8960" max="8960" width="25.85546875" style="1" customWidth="1"/>
    <col min="8961" max="8961" width="13.7109375" style="1" bestFit="1" customWidth="1"/>
    <col min="8962" max="8962" width="9.140625" style="1" customWidth="1"/>
    <col min="8963" max="8963" width="10" style="1" bestFit="1" customWidth="1"/>
    <col min="8964" max="8964" width="8.28515625" style="1" customWidth="1"/>
    <col min="8965" max="8965" width="10" style="1" bestFit="1" customWidth="1"/>
    <col min="8966" max="8966" width="7.5703125" style="1" customWidth="1"/>
    <col min="8967" max="8967" width="11" style="1" bestFit="1" customWidth="1"/>
    <col min="8968" max="8968" width="8.28515625" style="1" customWidth="1"/>
    <col min="8969" max="8969" width="11" style="1" bestFit="1" customWidth="1"/>
    <col min="8970" max="8970" width="8" style="1" customWidth="1"/>
    <col min="8971" max="8971" width="11.140625" style="1" customWidth="1"/>
    <col min="8972" max="8972" width="8.5703125" style="1" customWidth="1"/>
    <col min="8973" max="9214" width="9.140625" style="1"/>
    <col min="9215" max="9215" width="9.42578125" style="1" bestFit="1" customWidth="1"/>
    <col min="9216" max="9216" width="25.85546875" style="1" customWidth="1"/>
    <col min="9217" max="9217" width="13.7109375" style="1" bestFit="1" customWidth="1"/>
    <col min="9218" max="9218" width="9.140625" style="1" customWidth="1"/>
    <col min="9219" max="9219" width="10" style="1" bestFit="1" customWidth="1"/>
    <col min="9220" max="9220" width="8.28515625" style="1" customWidth="1"/>
    <col min="9221" max="9221" width="10" style="1" bestFit="1" customWidth="1"/>
    <col min="9222" max="9222" width="7.5703125" style="1" customWidth="1"/>
    <col min="9223" max="9223" width="11" style="1" bestFit="1" customWidth="1"/>
    <col min="9224" max="9224" width="8.28515625" style="1" customWidth="1"/>
    <col min="9225" max="9225" width="11" style="1" bestFit="1" customWidth="1"/>
    <col min="9226" max="9226" width="8" style="1" customWidth="1"/>
    <col min="9227" max="9227" width="11.140625" style="1" customWidth="1"/>
    <col min="9228" max="9228" width="8.5703125" style="1" customWidth="1"/>
    <col min="9229" max="9470" width="9.140625" style="1"/>
    <col min="9471" max="9471" width="9.42578125" style="1" bestFit="1" customWidth="1"/>
    <col min="9472" max="9472" width="25.85546875" style="1" customWidth="1"/>
    <col min="9473" max="9473" width="13.7109375" style="1" bestFit="1" customWidth="1"/>
    <col min="9474" max="9474" width="9.140625" style="1" customWidth="1"/>
    <col min="9475" max="9475" width="10" style="1" bestFit="1" customWidth="1"/>
    <col min="9476" max="9476" width="8.28515625" style="1" customWidth="1"/>
    <col min="9477" max="9477" width="10" style="1" bestFit="1" customWidth="1"/>
    <col min="9478" max="9478" width="7.5703125" style="1" customWidth="1"/>
    <col min="9479" max="9479" width="11" style="1" bestFit="1" customWidth="1"/>
    <col min="9480" max="9480" width="8.28515625" style="1" customWidth="1"/>
    <col min="9481" max="9481" width="11" style="1" bestFit="1" customWidth="1"/>
    <col min="9482" max="9482" width="8" style="1" customWidth="1"/>
    <col min="9483" max="9483" width="11.140625" style="1" customWidth="1"/>
    <col min="9484" max="9484" width="8.5703125" style="1" customWidth="1"/>
    <col min="9485" max="9726" width="9.140625" style="1"/>
    <col min="9727" max="9727" width="9.42578125" style="1" bestFit="1" customWidth="1"/>
    <col min="9728" max="9728" width="25.85546875" style="1" customWidth="1"/>
    <col min="9729" max="9729" width="13.7109375" style="1" bestFit="1" customWidth="1"/>
    <col min="9730" max="9730" width="9.140625" style="1" customWidth="1"/>
    <col min="9731" max="9731" width="10" style="1" bestFit="1" customWidth="1"/>
    <col min="9732" max="9732" width="8.28515625" style="1" customWidth="1"/>
    <col min="9733" max="9733" width="10" style="1" bestFit="1" customWidth="1"/>
    <col min="9734" max="9734" width="7.5703125" style="1" customWidth="1"/>
    <col min="9735" max="9735" width="11" style="1" bestFit="1" customWidth="1"/>
    <col min="9736" max="9736" width="8.28515625" style="1" customWidth="1"/>
    <col min="9737" max="9737" width="11" style="1" bestFit="1" customWidth="1"/>
    <col min="9738" max="9738" width="8" style="1" customWidth="1"/>
    <col min="9739" max="9739" width="11.140625" style="1" customWidth="1"/>
    <col min="9740" max="9740" width="8.5703125" style="1" customWidth="1"/>
    <col min="9741" max="9982" width="9.140625" style="1"/>
    <col min="9983" max="9983" width="9.42578125" style="1" bestFit="1" customWidth="1"/>
    <col min="9984" max="9984" width="25.85546875" style="1" customWidth="1"/>
    <col min="9985" max="9985" width="13.7109375" style="1" bestFit="1" customWidth="1"/>
    <col min="9986" max="9986" width="9.140625" style="1" customWidth="1"/>
    <col min="9987" max="9987" width="10" style="1" bestFit="1" customWidth="1"/>
    <col min="9988" max="9988" width="8.28515625" style="1" customWidth="1"/>
    <col min="9989" max="9989" width="10" style="1" bestFit="1" customWidth="1"/>
    <col min="9990" max="9990" width="7.5703125" style="1" customWidth="1"/>
    <col min="9991" max="9991" width="11" style="1" bestFit="1" customWidth="1"/>
    <col min="9992" max="9992" width="8.28515625" style="1" customWidth="1"/>
    <col min="9993" max="9993" width="11" style="1" bestFit="1" customWidth="1"/>
    <col min="9994" max="9994" width="8" style="1" customWidth="1"/>
    <col min="9995" max="9995" width="11.140625" style="1" customWidth="1"/>
    <col min="9996" max="9996" width="8.5703125" style="1" customWidth="1"/>
    <col min="9997" max="10238" width="9.140625" style="1"/>
    <col min="10239" max="10239" width="9.42578125" style="1" bestFit="1" customWidth="1"/>
    <col min="10240" max="10240" width="25.85546875" style="1" customWidth="1"/>
    <col min="10241" max="10241" width="13.7109375" style="1" bestFit="1" customWidth="1"/>
    <col min="10242" max="10242" width="9.140625" style="1" customWidth="1"/>
    <col min="10243" max="10243" width="10" style="1" bestFit="1" customWidth="1"/>
    <col min="10244" max="10244" width="8.28515625" style="1" customWidth="1"/>
    <col min="10245" max="10245" width="10" style="1" bestFit="1" customWidth="1"/>
    <col min="10246" max="10246" width="7.5703125" style="1" customWidth="1"/>
    <col min="10247" max="10247" width="11" style="1" bestFit="1" customWidth="1"/>
    <col min="10248" max="10248" width="8.28515625" style="1" customWidth="1"/>
    <col min="10249" max="10249" width="11" style="1" bestFit="1" customWidth="1"/>
    <col min="10250" max="10250" width="8" style="1" customWidth="1"/>
    <col min="10251" max="10251" width="11.140625" style="1" customWidth="1"/>
    <col min="10252" max="10252" width="8.5703125" style="1" customWidth="1"/>
    <col min="10253" max="10494" width="9.140625" style="1"/>
    <col min="10495" max="10495" width="9.42578125" style="1" bestFit="1" customWidth="1"/>
    <col min="10496" max="10496" width="25.85546875" style="1" customWidth="1"/>
    <col min="10497" max="10497" width="13.7109375" style="1" bestFit="1" customWidth="1"/>
    <col min="10498" max="10498" width="9.140625" style="1" customWidth="1"/>
    <col min="10499" max="10499" width="10" style="1" bestFit="1" customWidth="1"/>
    <col min="10500" max="10500" width="8.28515625" style="1" customWidth="1"/>
    <col min="10501" max="10501" width="10" style="1" bestFit="1" customWidth="1"/>
    <col min="10502" max="10502" width="7.5703125" style="1" customWidth="1"/>
    <col min="10503" max="10503" width="11" style="1" bestFit="1" customWidth="1"/>
    <col min="10504" max="10504" width="8.28515625" style="1" customWidth="1"/>
    <col min="10505" max="10505" width="11" style="1" bestFit="1" customWidth="1"/>
    <col min="10506" max="10506" width="8" style="1" customWidth="1"/>
    <col min="10507" max="10507" width="11.140625" style="1" customWidth="1"/>
    <col min="10508" max="10508" width="8.5703125" style="1" customWidth="1"/>
    <col min="10509" max="10750" width="9.140625" style="1"/>
    <col min="10751" max="10751" width="9.42578125" style="1" bestFit="1" customWidth="1"/>
    <col min="10752" max="10752" width="25.85546875" style="1" customWidth="1"/>
    <col min="10753" max="10753" width="13.7109375" style="1" bestFit="1" customWidth="1"/>
    <col min="10754" max="10754" width="9.140625" style="1" customWidth="1"/>
    <col min="10755" max="10755" width="10" style="1" bestFit="1" customWidth="1"/>
    <col min="10756" max="10756" width="8.28515625" style="1" customWidth="1"/>
    <col min="10757" max="10757" width="10" style="1" bestFit="1" customWidth="1"/>
    <col min="10758" max="10758" width="7.5703125" style="1" customWidth="1"/>
    <col min="10759" max="10759" width="11" style="1" bestFit="1" customWidth="1"/>
    <col min="10760" max="10760" width="8.28515625" style="1" customWidth="1"/>
    <col min="10761" max="10761" width="11" style="1" bestFit="1" customWidth="1"/>
    <col min="10762" max="10762" width="8" style="1" customWidth="1"/>
    <col min="10763" max="10763" width="11.140625" style="1" customWidth="1"/>
    <col min="10764" max="10764" width="8.5703125" style="1" customWidth="1"/>
    <col min="10765" max="11006" width="9.140625" style="1"/>
    <col min="11007" max="11007" width="9.42578125" style="1" bestFit="1" customWidth="1"/>
    <col min="11008" max="11008" width="25.85546875" style="1" customWidth="1"/>
    <col min="11009" max="11009" width="13.7109375" style="1" bestFit="1" customWidth="1"/>
    <col min="11010" max="11010" width="9.140625" style="1" customWidth="1"/>
    <col min="11011" max="11011" width="10" style="1" bestFit="1" customWidth="1"/>
    <col min="11012" max="11012" width="8.28515625" style="1" customWidth="1"/>
    <col min="11013" max="11013" width="10" style="1" bestFit="1" customWidth="1"/>
    <col min="11014" max="11014" width="7.5703125" style="1" customWidth="1"/>
    <col min="11015" max="11015" width="11" style="1" bestFit="1" customWidth="1"/>
    <col min="11016" max="11016" width="8.28515625" style="1" customWidth="1"/>
    <col min="11017" max="11017" width="11" style="1" bestFit="1" customWidth="1"/>
    <col min="11018" max="11018" width="8" style="1" customWidth="1"/>
    <col min="11019" max="11019" width="11.140625" style="1" customWidth="1"/>
    <col min="11020" max="11020" width="8.5703125" style="1" customWidth="1"/>
    <col min="11021" max="11262" width="9.140625" style="1"/>
    <col min="11263" max="11263" width="9.42578125" style="1" bestFit="1" customWidth="1"/>
    <col min="11264" max="11264" width="25.85546875" style="1" customWidth="1"/>
    <col min="11265" max="11265" width="13.7109375" style="1" bestFit="1" customWidth="1"/>
    <col min="11266" max="11266" width="9.140625" style="1" customWidth="1"/>
    <col min="11267" max="11267" width="10" style="1" bestFit="1" customWidth="1"/>
    <col min="11268" max="11268" width="8.28515625" style="1" customWidth="1"/>
    <col min="11269" max="11269" width="10" style="1" bestFit="1" customWidth="1"/>
    <col min="11270" max="11270" width="7.5703125" style="1" customWidth="1"/>
    <col min="11271" max="11271" width="11" style="1" bestFit="1" customWidth="1"/>
    <col min="11272" max="11272" width="8.28515625" style="1" customWidth="1"/>
    <col min="11273" max="11273" width="11" style="1" bestFit="1" customWidth="1"/>
    <col min="11274" max="11274" width="8" style="1" customWidth="1"/>
    <col min="11275" max="11275" width="11.140625" style="1" customWidth="1"/>
    <col min="11276" max="11276" width="8.5703125" style="1" customWidth="1"/>
    <col min="11277" max="11518" width="9.140625" style="1"/>
    <col min="11519" max="11519" width="9.42578125" style="1" bestFit="1" customWidth="1"/>
    <col min="11520" max="11520" width="25.85546875" style="1" customWidth="1"/>
    <col min="11521" max="11521" width="13.7109375" style="1" bestFit="1" customWidth="1"/>
    <col min="11522" max="11522" width="9.140625" style="1" customWidth="1"/>
    <col min="11523" max="11523" width="10" style="1" bestFit="1" customWidth="1"/>
    <col min="11524" max="11524" width="8.28515625" style="1" customWidth="1"/>
    <col min="11525" max="11525" width="10" style="1" bestFit="1" customWidth="1"/>
    <col min="11526" max="11526" width="7.5703125" style="1" customWidth="1"/>
    <col min="11527" max="11527" width="11" style="1" bestFit="1" customWidth="1"/>
    <col min="11528" max="11528" width="8.28515625" style="1" customWidth="1"/>
    <col min="11529" max="11529" width="11" style="1" bestFit="1" customWidth="1"/>
    <col min="11530" max="11530" width="8" style="1" customWidth="1"/>
    <col min="11531" max="11531" width="11.140625" style="1" customWidth="1"/>
    <col min="11532" max="11532" width="8.5703125" style="1" customWidth="1"/>
    <col min="11533" max="11774" width="9.140625" style="1"/>
    <col min="11775" max="11775" width="9.42578125" style="1" bestFit="1" customWidth="1"/>
    <col min="11776" max="11776" width="25.85546875" style="1" customWidth="1"/>
    <col min="11777" max="11777" width="13.7109375" style="1" bestFit="1" customWidth="1"/>
    <col min="11778" max="11778" width="9.140625" style="1" customWidth="1"/>
    <col min="11779" max="11779" width="10" style="1" bestFit="1" customWidth="1"/>
    <col min="11780" max="11780" width="8.28515625" style="1" customWidth="1"/>
    <col min="11781" max="11781" width="10" style="1" bestFit="1" customWidth="1"/>
    <col min="11782" max="11782" width="7.5703125" style="1" customWidth="1"/>
    <col min="11783" max="11783" width="11" style="1" bestFit="1" customWidth="1"/>
    <col min="11784" max="11784" width="8.28515625" style="1" customWidth="1"/>
    <col min="11785" max="11785" width="11" style="1" bestFit="1" customWidth="1"/>
    <col min="11786" max="11786" width="8" style="1" customWidth="1"/>
    <col min="11787" max="11787" width="11.140625" style="1" customWidth="1"/>
    <col min="11788" max="11788" width="8.5703125" style="1" customWidth="1"/>
    <col min="11789" max="12030" width="9.140625" style="1"/>
    <col min="12031" max="12031" width="9.42578125" style="1" bestFit="1" customWidth="1"/>
    <col min="12032" max="12032" width="25.85546875" style="1" customWidth="1"/>
    <col min="12033" max="12033" width="13.7109375" style="1" bestFit="1" customWidth="1"/>
    <col min="12034" max="12034" width="9.140625" style="1" customWidth="1"/>
    <col min="12035" max="12035" width="10" style="1" bestFit="1" customWidth="1"/>
    <col min="12036" max="12036" width="8.28515625" style="1" customWidth="1"/>
    <col min="12037" max="12037" width="10" style="1" bestFit="1" customWidth="1"/>
    <col min="12038" max="12038" width="7.5703125" style="1" customWidth="1"/>
    <col min="12039" max="12039" width="11" style="1" bestFit="1" customWidth="1"/>
    <col min="12040" max="12040" width="8.28515625" style="1" customWidth="1"/>
    <col min="12041" max="12041" width="11" style="1" bestFit="1" customWidth="1"/>
    <col min="12042" max="12042" width="8" style="1" customWidth="1"/>
    <col min="12043" max="12043" width="11.140625" style="1" customWidth="1"/>
    <col min="12044" max="12044" width="8.5703125" style="1" customWidth="1"/>
    <col min="12045" max="12286" width="9.140625" style="1"/>
    <col min="12287" max="12287" width="9.42578125" style="1" bestFit="1" customWidth="1"/>
    <col min="12288" max="12288" width="25.85546875" style="1" customWidth="1"/>
    <col min="12289" max="12289" width="13.7109375" style="1" bestFit="1" customWidth="1"/>
    <col min="12290" max="12290" width="9.140625" style="1" customWidth="1"/>
    <col min="12291" max="12291" width="10" style="1" bestFit="1" customWidth="1"/>
    <col min="12292" max="12292" width="8.28515625" style="1" customWidth="1"/>
    <col min="12293" max="12293" width="10" style="1" bestFit="1" customWidth="1"/>
    <col min="12294" max="12294" width="7.5703125" style="1" customWidth="1"/>
    <col min="12295" max="12295" width="11" style="1" bestFit="1" customWidth="1"/>
    <col min="12296" max="12296" width="8.28515625" style="1" customWidth="1"/>
    <col min="12297" max="12297" width="11" style="1" bestFit="1" customWidth="1"/>
    <col min="12298" max="12298" width="8" style="1" customWidth="1"/>
    <col min="12299" max="12299" width="11.140625" style="1" customWidth="1"/>
    <col min="12300" max="12300" width="8.5703125" style="1" customWidth="1"/>
    <col min="12301" max="12542" width="9.140625" style="1"/>
    <col min="12543" max="12543" width="9.42578125" style="1" bestFit="1" customWidth="1"/>
    <col min="12544" max="12544" width="25.85546875" style="1" customWidth="1"/>
    <col min="12545" max="12545" width="13.7109375" style="1" bestFit="1" customWidth="1"/>
    <col min="12546" max="12546" width="9.140625" style="1" customWidth="1"/>
    <col min="12547" max="12547" width="10" style="1" bestFit="1" customWidth="1"/>
    <col min="12548" max="12548" width="8.28515625" style="1" customWidth="1"/>
    <col min="12549" max="12549" width="10" style="1" bestFit="1" customWidth="1"/>
    <col min="12550" max="12550" width="7.5703125" style="1" customWidth="1"/>
    <col min="12551" max="12551" width="11" style="1" bestFit="1" customWidth="1"/>
    <col min="12552" max="12552" width="8.28515625" style="1" customWidth="1"/>
    <col min="12553" max="12553" width="11" style="1" bestFit="1" customWidth="1"/>
    <col min="12554" max="12554" width="8" style="1" customWidth="1"/>
    <col min="12555" max="12555" width="11.140625" style="1" customWidth="1"/>
    <col min="12556" max="12556" width="8.5703125" style="1" customWidth="1"/>
    <col min="12557" max="12798" width="9.140625" style="1"/>
    <col min="12799" max="12799" width="9.42578125" style="1" bestFit="1" customWidth="1"/>
    <col min="12800" max="12800" width="25.85546875" style="1" customWidth="1"/>
    <col min="12801" max="12801" width="13.7109375" style="1" bestFit="1" customWidth="1"/>
    <col min="12802" max="12802" width="9.140625" style="1" customWidth="1"/>
    <col min="12803" max="12803" width="10" style="1" bestFit="1" customWidth="1"/>
    <col min="12804" max="12804" width="8.28515625" style="1" customWidth="1"/>
    <col min="12805" max="12805" width="10" style="1" bestFit="1" customWidth="1"/>
    <col min="12806" max="12806" width="7.5703125" style="1" customWidth="1"/>
    <col min="12807" max="12807" width="11" style="1" bestFit="1" customWidth="1"/>
    <col min="12808" max="12808" width="8.28515625" style="1" customWidth="1"/>
    <col min="12809" max="12809" width="11" style="1" bestFit="1" customWidth="1"/>
    <col min="12810" max="12810" width="8" style="1" customWidth="1"/>
    <col min="12811" max="12811" width="11.140625" style="1" customWidth="1"/>
    <col min="12812" max="12812" width="8.5703125" style="1" customWidth="1"/>
    <col min="12813" max="13054" width="9.140625" style="1"/>
    <col min="13055" max="13055" width="9.42578125" style="1" bestFit="1" customWidth="1"/>
    <col min="13056" max="13056" width="25.85546875" style="1" customWidth="1"/>
    <col min="13057" max="13057" width="13.7109375" style="1" bestFit="1" customWidth="1"/>
    <col min="13058" max="13058" width="9.140625" style="1" customWidth="1"/>
    <col min="13059" max="13059" width="10" style="1" bestFit="1" customWidth="1"/>
    <col min="13060" max="13060" width="8.28515625" style="1" customWidth="1"/>
    <col min="13061" max="13061" width="10" style="1" bestFit="1" customWidth="1"/>
    <col min="13062" max="13062" width="7.5703125" style="1" customWidth="1"/>
    <col min="13063" max="13063" width="11" style="1" bestFit="1" customWidth="1"/>
    <col min="13064" max="13064" width="8.28515625" style="1" customWidth="1"/>
    <col min="13065" max="13065" width="11" style="1" bestFit="1" customWidth="1"/>
    <col min="13066" max="13066" width="8" style="1" customWidth="1"/>
    <col min="13067" max="13067" width="11.140625" style="1" customWidth="1"/>
    <col min="13068" max="13068" width="8.5703125" style="1" customWidth="1"/>
    <col min="13069" max="13310" width="9.140625" style="1"/>
    <col min="13311" max="13311" width="9.42578125" style="1" bestFit="1" customWidth="1"/>
    <col min="13312" max="13312" width="25.85546875" style="1" customWidth="1"/>
    <col min="13313" max="13313" width="13.7109375" style="1" bestFit="1" customWidth="1"/>
    <col min="13314" max="13314" width="9.140625" style="1" customWidth="1"/>
    <col min="13315" max="13315" width="10" style="1" bestFit="1" customWidth="1"/>
    <col min="13316" max="13316" width="8.28515625" style="1" customWidth="1"/>
    <col min="13317" max="13317" width="10" style="1" bestFit="1" customWidth="1"/>
    <col min="13318" max="13318" width="7.5703125" style="1" customWidth="1"/>
    <col min="13319" max="13319" width="11" style="1" bestFit="1" customWidth="1"/>
    <col min="13320" max="13320" width="8.28515625" style="1" customWidth="1"/>
    <col min="13321" max="13321" width="11" style="1" bestFit="1" customWidth="1"/>
    <col min="13322" max="13322" width="8" style="1" customWidth="1"/>
    <col min="13323" max="13323" width="11.140625" style="1" customWidth="1"/>
    <col min="13324" max="13324" width="8.5703125" style="1" customWidth="1"/>
    <col min="13325" max="13566" width="9.140625" style="1"/>
    <col min="13567" max="13567" width="9.42578125" style="1" bestFit="1" customWidth="1"/>
    <col min="13568" max="13568" width="25.85546875" style="1" customWidth="1"/>
    <col min="13569" max="13569" width="13.7109375" style="1" bestFit="1" customWidth="1"/>
    <col min="13570" max="13570" width="9.140625" style="1" customWidth="1"/>
    <col min="13571" max="13571" width="10" style="1" bestFit="1" customWidth="1"/>
    <col min="13572" max="13572" width="8.28515625" style="1" customWidth="1"/>
    <col min="13573" max="13573" width="10" style="1" bestFit="1" customWidth="1"/>
    <col min="13574" max="13574" width="7.5703125" style="1" customWidth="1"/>
    <col min="13575" max="13575" width="11" style="1" bestFit="1" customWidth="1"/>
    <col min="13576" max="13576" width="8.28515625" style="1" customWidth="1"/>
    <col min="13577" max="13577" width="11" style="1" bestFit="1" customWidth="1"/>
    <col min="13578" max="13578" width="8" style="1" customWidth="1"/>
    <col min="13579" max="13579" width="11.140625" style="1" customWidth="1"/>
    <col min="13580" max="13580" width="8.5703125" style="1" customWidth="1"/>
    <col min="13581" max="13822" width="9.140625" style="1"/>
    <col min="13823" max="13823" width="9.42578125" style="1" bestFit="1" customWidth="1"/>
    <col min="13824" max="13824" width="25.85546875" style="1" customWidth="1"/>
    <col min="13825" max="13825" width="13.7109375" style="1" bestFit="1" customWidth="1"/>
    <col min="13826" max="13826" width="9.140625" style="1" customWidth="1"/>
    <col min="13827" max="13827" width="10" style="1" bestFit="1" customWidth="1"/>
    <col min="13828" max="13828" width="8.28515625" style="1" customWidth="1"/>
    <col min="13829" max="13829" width="10" style="1" bestFit="1" customWidth="1"/>
    <col min="13830" max="13830" width="7.5703125" style="1" customWidth="1"/>
    <col min="13831" max="13831" width="11" style="1" bestFit="1" customWidth="1"/>
    <col min="13832" max="13832" width="8.28515625" style="1" customWidth="1"/>
    <col min="13833" max="13833" width="11" style="1" bestFit="1" customWidth="1"/>
    <col min="13834" max="13834" width="8" style="1" customWidth="1"/>
    <col min="13835" max="13835" width="11.140625" style="1" customWidth="1"/>
    <col min="13836" max="13836" width="8.5703125" style="1" customWidth="1"/>
    <col min="13837" max="14078" width="9.140625" style="1"/>
    <col min="14079" max="14079" width="9.42578125" style="1" bestFit="1" customWidth="1"/>
    <col min="14080" max="14080" width="25.85546875" style="1" customWidth="1"/>
    <col min="14081" max="14081" width="13.7109375" style="1" bestFit="1" customWidth="1"/>
    <col min="14082" max="14082" width="9.140625" style="1" customWidth="1"/>
    <col min="14083" max="14083" width="10" style="1" bestFit="1" customWidth="1"/>
    <col min="14084" max="14084" width="8.28515625" style="1" customWidth="1"/>
    <col min="14085" max="14085" width="10" style="1" bestFit="1" customWidth="1"/>
    <col min="14086" max="14086" width="7.5703125" style="1" customWidth="1"/>
    <col min="14087" max="14087" width="11" style="1" bestFit="1" customWidth="1"/>
    <col min="14088" max="14088" width="8.28515625" style="1" customWidth="1"/>
    <col min="14089" max="14089" width="11" style="1" bestFit="1" customWidth="1"/>
    <col min="14090" max="14090" width="8" style="1" customWidth="1"/>
    <col min="14091" max="14091" width="11.140625" style="1" customWidth="1"/>
    <col min="14092" max="14092" width="8.5703125" style="1" customWidth="1"/>
    <col min="14093" max="14334" width="9.140625" style="1"/>
    <col min="14335" max="14335" width="9.42578125" style="1" bestFit="1" customWidth="1"/>
    <col min="14336" max="14336" width="25.85546875" style="1" customWidth="1"/>
    <col min="14337" max="14337" width="13.7109375" style="1" bestFit="1" customWidth="1"/>
    <col min="14338" max="14338" width="9.140625" style="1" customWidth="1"/>
    <col min="14339" max="14339" width="10" style="1" bestFit="1" customWidth="1"/>
    <col min="14340" max="14340" width="8.28515625" style="1" customWidth="1"/>
    <col min="14341" max="14341" width="10" style="1" bestFit="1" customWidth="1"/>
    <col min="14342" max="14342" width="7.5703125" style="1" customWidth="1"/>
    <col min="14343" max="14343" width="11" style="1" bestFit="1" customWidth="1"/>
    <col min="14344" max="14344" width="8.28515625" style="1" customWidth="1"/>
    <col min="14345" max="14345" width="11" style="1" bestFit="1" customWidth="1"/>
    <col min="14346" max="14346" width="8" style="1" customWidth="1"/>
    <col min="14347" max="14347" width="11.140625" style="1" customWidth="1"/>
    <col min="14348" max="14348" width="8.5703125" style="1" customWidth="1"/>
    <col min="14349" max="14590" width="9.140625" style="1"/>
    <col min="14591" max="14591" width="9.42578125" style="1" bestFit="1" customWidth="1"/>
    <col min="14592" max="14592" width="25.85546875" style="1" customWidth="1"/>
    <col min="14593" max="14593" width="13.7109375" style="1" bestFit="1" customWidth="1"/>
    <col min="14594" max="14594" width="9.140625" style="1" customWidth="1"/>
    <col min="14595" max="14595" width="10" style="1" bestFit="1" customWidth="1"/>
    <col min="14596" max="14596" width="8.28515625" style="1" customWidth="1"/>
    <col min="14597" max="14597" width="10" style="1" bestFit="1" customWidth="1"/>
    <col min="14598" max="14598" width="7.5703125" style="1" customWidth="1"/>
    <col min="14599" max="14599" width="11" style="1" bestFit="1" customWidth="1"/>
    <col min="14600" max="14600" width="8.28515625" style="1" customWidth="1"/>
    <col min="14601" max="14601" width="11" style="1" bestFit="1" customWidth="1"/>
    <col min="14602" max="14602" width="8" style="1" customWidth="1"/>
    <col min="14603" max="14603" width="11.140625" style="1" customWidth="1"/>
    <col min="14604" max="14604" width="8.5703125" style="1" customWidth="1"/>
    <col min="14605" max="14846" width="9.140625" style="1"/>
    <col min="14847" max="14847" width="9.42578125" style="1" bestFit="1" customWidth="1"/>
    <col min="14848" max="14848" width="25.85546875" style="1" customWidth="1"/>
    <col min="14849" max="14849" width="13.7109375" style="1" bestFit="1" customWidth="1"/>
    <col min="14850" max="14850" width="9.140625" style="1" customWidth="1"/>
    <col min="14851" max="14851" width="10" style="1" bestFit="1" customWidth="1"/>
    <col min="14852" max="14852" width="8.28515625" style="1" customWidth="1"/>
    <col min="14853" max="14853" width="10" style="1" bestFit="1" customWidth="1"/>
    <col min="14854" max="14854" width="7.5703125" style="1" customWidth="1"/>
    <col min="14855" max="14855" width="11" style="1" bestFit="1" customWidth="1"/>
    <col min="14856" max="14856" width="8.28515625" style="1" customWidth="1"/>
    <col min="14857" max="14857" width="11" style="1" bestFit="1" customWidth="1"/>
    <col min="14858" max="14858" width="8" style="1" customWidth="1"/>
    <col min="14859" max="14859" width="11.140625" style="1" customWidth="1"/>
    <col min="14860" max="14860" width="8.5703125" style="1" customWidth="1"/>
    <col min="14861" max="15102" width="9.140625" style="1"/>
    <col min="15103" max="15103" width="9.42578125" style="1" bestFit="1" customWidth="1"/>
    <col min="15104" max="15104" width="25.85546875" style="1" customWidth="1"/>
    <col min="15105" max="15105" width="13.7109375" style="1" bestFit="1" customWidth="1"/>
    <col min="15106" max="15106" width="9.140625" style="1" customWidth="1"/>
    <col min="15107" max="15107" width="10" style="1" bestFit="1" customWidth="1"/>
    <col min="15108" max="15108" width="8.28515625" style="1" customWidth="1"/>
    <col min="15109" max="15109" width="10" style="1" bestFit="1" customWidth="1"/>
    <col min="15110" max="15110" width="7.5703125" style="1" customWidth="1"/>
    <col min="15111" max="15111" width="11" style="1" bestFit="1" customWidth="1"/>
    <col min="15112" max="15112" width="8.28515625" style="1" customWidth="1"/>
    <col min="15113" max="15113" width="11" style="1" bestFit="1" customWidth="1"/>
    <col min="15114" max="15114" width="8" style="1" customWidth="1"/>
    <col min="15115" max="15115" width="11.140625" style="1" customWidth="1"/>
    <col min="15116" max="15116" width="8.5703125" style="1" customWidth="1"/>
    <col min="15117" max="15358" width="9.140625" style="1"/>
    <col min="15359" max="15359" width="9.42578125" style="1" bestFit="1" customWidth="1"/>
    <col min="15360" max="15360" width="25.85546875" style="1" customWidth="1"/>
    <col min="15361" max="15361" width="13.7109375" style="1" bestFit="1" customWidth="1"/>
    <col min="15362" max="15362" width="9.140625" style="1" customWidth="1"/>
    <col min="15363" max="15363" width="10" style="1" bestFit="1" customWidth="1"/>
    <col min="15364" max="15364" width="8.28515625" style="1" customWidth="1"/>
    <col min="15365" max="15365" width="10" style="1" bestFit="1" customWidth="1"/>
    <col min="15366" max="15366" width="7.5703125" style="1" customWidth="1"/>
    <col min="15367" max="15367" width="11" style="1" bestFit="1" customWidth="1"/>
    <col min="15368" max="15368" width="8.28515625" style="1" customWidth="1"/>
    <col min="15369" max="15369" width="11" style="1" bestFit="1" customWidth="1"/>
    <col min="15370" max="15370" width="8" style="1" customWidth="1"/>
    <col min="15371" max="15371" width="11.140625" style="1" customWidth="1"/>
    <col min="15372" max="15372" width="8.5703125" style="1" customWidth="1"/>
    <col min="15373" max="15614" width="9.140625" style="1"/>
    <col min="15615" max="15615" width="9.42578125" style="1" bestFit="1" customWidth="1"/>
    <col min="15616" max="15616" width="25.85546875" style="1" customWidth="1"/>
    <col min="15617" max="15617" width="13.7109375" style="1" bestFit="1" customWidth="1"/>
    <col min="15618" max="15618" width="9.140625" style="1" customWidth="1"/>
    <col min="15619" max="15619" width="10" style="1" bestFit="1" customWidth="1"/>
    <col min="15620" max="15620" width="8.28515625" style="1" customWidth="1"/>
    <col min="15621" max="15621" width="10" style="1" bestFit="1" customWidth="1"/>
    <col min="15622" max="15622" width="7.5703125" style="1" customWidth="1"/>
    <col min="15623" max="15623" width="11" style="1" bestFit="1" customWidth="1"/>
    <col min="15624" max="15624" width="8.28515625" style="1" customWidth="1"/>
    <col min="15625" max="15625" width="11" style="1" bestFit="1" customWidth="1"/>
    <col min="15626" max="15626" width="8" style="1" customWidth="1"/>
    <col min="15627" max="15627" width="11.140625" style="1" customWidth="1"/>
    <col min="15628" max="15628" width="8.5703125" style="1" customWidth="1"/>
    <col min="15629" max="15870" width="9.140625" style="1"/>
    <col min="15871" max="15871" width="9.42578125" style="1" bestFit="1" customWidth="1"/>
    <col min="15872" max="15872" width="25.85546875" style="1" customWidth="1"/>
    <col min="15873" max="15873" width="13.7109375" style="1" bestFit="1" customWidth="1"/>
    <col min="15874" max="15874" width="9.140625" style="1" customWidth="1"/>
    <col min="15875" max="15875" width="10" style="1" bestFit="1" customWidth="1"/>
    <col min="15876" max="15876" width="8.28515625" style="1" customWidth="1"/>
    <col min="15877" max="15877" width="10" style="1" bestFit="1" customWidth="1"/>
    <col min="15878" max="15878" width="7.5703125" style="1" customWidth="1"/>
    <col min="15879" max="15879" width="11" style="1" bestFit="1" customWidth="1"/>
    <col min="15880" max="15880" width="8.28515625" style="1" customWidth="1"/>
    <col min="15881" max="15881" width="11" style="1" bestFit="1" customWidth="1"/>
    <col min="15882" max="15882" width="8" style="1" customWidth="1"/>
    <col min="15883" max="15883" width="11.140625" style="1" customWidth="1"/>
    <col min="15884" max="15884" width="8.5703125" style="1" customWidth="1"/>
    <col min="15885" max="16126" width="9.140625" style="1"/>
    <col min="16127" max="16127" width="9.42578125" style="1" bestFit="1" customWidth="1"/>
    <col min="16128" max="16128" width="25.85546875" style="1" customWidth="1"/>
    <col min="16129" max="16129" width="13.7109375" style="1" bestFit="1" customWidth="1"/>
    <col min="16130" max="16130" width="9.140625" style="1" customWidth="1"/>
    <col min="16131" max="16131" width="10" style="1" bestFit="1" customWidth="1"/>
    <col min="16132" max="16132" width="8.28515625" style="1" customWidth="1"/>
    <col min="16133" max="16133" width="10" style="1" bestFit="1" customWidth="1"/>
    <col min="16134" max="16134" width="7.5703125" style="1" customWidth="1"/>
    <col min="16135" max="16135" width="11" style="1" bestFit="1" customWidth="1"/>
    <col min="16136" max="16136" width="8.28515625" style="1" customWidth="1"/>
    <col min="16137" max="16137" width="11" style="1" bestFit="1" customWidth="1"/>
    <col min="16138" max="16138" width="8" style="1" customWidth="1"/>
    <col min="16139" max="16139" width="11.140625" style="1" customWidth="1"/>
    <col min="16140" max="16140" width="8.5703125" style="1" customWidth="1"/>
    <col min="16141" max="16384" width="9.140625" style="1"/>
  </cols>
  <sheetData>
    <row r="1" spans="1:21" ht="27" customHeight="1" x14ac:dyDescent="0.2">
      <c r="A1" s="98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1" ht="23.25" customHeight="1" x14ac:dyDescent="0.2">
      <c r="A2" s="101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1" ht="15" x14ac:dyDescent="0.2">
      <c r="A3" s="126" t="s">
        <v>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U3" s="72"/>
    </row>
    <row r="4" spans="1:21" ht="15" x14ac:dyDescent="0.2">
      <c r="A4" s="129" t="s">
        <v>63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</row>
    <row r="5" spans="1:21" ht="15" x14ac:dyDescent="0.25">
      <c r="A5" s="132" t="s">
        <v>136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72"/>
    </row>
    <row r="6" spans="1:21" ht="12.75" customHeight="1" x14ac:dyDescent="0.2">
      <c r="A6" s="202" t="s">
        <v>0</v>
      </c>
      <c r="B6" s="204" t="s">
        <v>5</v>
      </c>
      <c r="C6" s="206" t="s">
        <v>47</v>
      </c>
      <c r="D6" s="206" t="s">
        <v>6</v>
      </c>
      <c r="E6" s="170" t="s">
        <v>48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U6" s="72"/>
    </row>
    <row r="7" spans="1:21" x14ac:dyDescent="0.2">
      <c r="A7" s="203"/>
      <c r="B7" s="205"/>
      <c r="C7" s="207"/>
      <c r="D7" s="207"/>
      <c r="E7" s="157" t="s">
        <v>49</v>
      </c>
      <c r="F7" s="158"/>
      <c r="G7" s="158"/>
      <c r="H7" s="159"/>
      <c r="I7" s="157" t="s">
        <v>50</v>
      </c>
      <c r="J7" s="158"/>
      <c r="K7" s="158"/>
      <c r="L7" s="159"/>
      <c r="M7" s="157" t="s">
        <v>124</v>
      </c>
      <c r="N7" s="158"/>
      <c r="O7" s="158"/>
      <c r="P7" s="159"/>
      <c r="Q7" s="157" t="s">
        <v>125</v>
      </c>
      <c r="R7" s="158"/>
      <c r="S7" s="158"/>
      <c r="T7" s="199"/>
    </row>
    <row r="8" spans="1:21" x14ac:dyDescent="0.2">
      <c r="A8" s="201">
        <v>1</v>
      </c>
      <c r="B8" s="160" t="s">
        <v>55</v>
      </c>
      <c r="C8" s="190">
        <f>P.ORÇAMENTÁRIA!H12</f>
        <v>44447.48</v>
      </c>
      <c r="D8" s="193">
        <f>C8/$C$18</f>
        <v>8.5664927113925191E-2</v>
      </c>
      <c r="E8" s="196">
        <v>0.25</v>
      </c>
      <c r="F8" s="197"/>
      <c r="G8" s="197"/>
      <c r="H8" s="198"/>
      <c r="I8" s="196">
        <v>0.25</v>
      </c>
      <c r="J8" s="197"/>
      <c r="K8" s="197"/>
      <c r="L8" s="198"/>
      <c r="M8" s="196">
        <v>0.25</v>
      </c>
      <c r="N8" s="197"/>
      <c r="O8" s="197"/>
      <c r="P8" s="198"/>
      <c r="Q8" s="196">
        <v>0.25</v>
      </c>
      <c r="R8" s="197"/>
      <c r="S8" s="197"/>
      <c r="T8" s="255"/>
    </row>
    <row r="9" spans="1:21" x14ac:dyDescent="0.2">
      <c r="A9" s="188"/>
      <c r="B9" s="161"/>
      <c r="C9" s="191"/>
      <c r="D9" s="194"/>
      <c r="E9" s="52"/>
      <c r="F9" s="53"/>
      <c r="G9" s="53"/>
      <c r="H9" s="54"/>
      <c r="I9" s="52"/>
      <c r="J9" s="53"/>
      <c r="K9" s="53"/>
      <c r="L9" s="54"/>
      <c r="M9" s="52"/>
      <c r="N9" s="53"/>
      <c r="O9" s="53"/>
      <c r="P9" s="54"/>
      <c r="Q9" s="52"/>
      <c r="R9" s="53"/>
      <c r="S9" s="53"/>
      <c r="T9" s="56"/>
    </row>
    <row r="10" spans="1:21" x14ac:dyDescent="0.2">
      <c r="A10" s="189"/>
      <c r="B10" s="162"/>
      <c r="C10" s="192"/>
      <c r="D10" s="195"/>
      <c r="E10" s="135">
        <f>$C$8*E8</f>
        <v>11111.87</v>
      </c>
      <c r="F10" s="136"/>
      <c r="G10" s="136"/>
      <c r="H10" s="137"/>
      <c r="I10" s="135">
        <f>$C$8*I8</f>
        <v>11111.87</v>
      </c>
      <c r="J10" s="136"/>
      <c r="K10" s="136"/>
      <c r="L10" s="137"/>
      <c r="M10" s="135">
        <f>$C$8*M8</f>
        <v>11111.87</v>
      </c>
      <c r="N10" s="136"/>
      <c r="O10" s="136"/>
      <c r="P10" s="137"/>
      <c r="Q10" s="135">
        <f>C8*Q8</f>
        <v>11111.87</v>
      </c>
      <c r="R10" s="136"/>
      <c r="S10" s="136"/>
      <c r="T10" s="200"/>
    </row>
    <row r="11" spans="1:21" x14ac:dyDescent="0.2">
      <c r="A11" s="201">
        <v>2</v>
      </c>
      <c r="B11" s="160" t="s">
        <v>111</v>
      </c>
      <c r="C11" s="190">
        <f>P.ORÇAMENTÁRIA!H16</f>
        <v>431705.78084430972</v>
      </c>
      <c r="D11" s="193">
        <f>C11/$C$18</f>
        <v>0.83203916736534789</v>
      </c>
      <c r="E11" s="196">
        <v>0.25</v>
      </c>
      <c r="F11" s="197"/>
      <c r="G11" s="197"/>
      <c r="H11" s="198"/>
      <c r="I11" s="196">
        <v>0.25</v>
      </c>
      <c r="J11" s="197"/>
      <c r="K11" s="197"/>
      <c r="L11" s="198"/>
      <c r="M11" s="196">
        <v>0.25</v>
      </c>
      <c r="N11" s="197"/>
      <c r="O11" s="197"/>
      <c r="P11" s="198"/>
      <c r="Q11" s="196">
        <v>0.25</v>
      </c>
      <c r="R11" s="197"/>
      <c r="S11" s="197"/>
      <c r="T11" s="255"/>
    </row>
    <row r="12" spans="1:21" x14ac:dyDescent="0.2">
      <c r="A12" s="188"/>
      <c r="B12" s="161"/>
      <c r="C12" s="191"/>
      <c r="D12" s="194"/>
      <c r="E12" s="52"/>
      <c r="F12" s="53"/>
      <c r="G12" s="53"/>
      <c r="H12" s="54"/>
      <c r="I12" s="52"/>
      <c r="J12" s="53"/>
      <c r="K12" s="53"/>
      <c r="L12" s="54"/>
      <c r="M12" s="52"/>
      <c r="N12" s="53"/>
      <c r="O12" s="53"/>
      <c r="P12" s="54"/>
      <c r="Q12" s="52"/>
      <c r="R12" s="53"/>
      <c r="S12" s="53"/>
      <c r="T12" s="56"/>
    </row>
    <row r="13" spans="1:21" x14ac:dyDescent="0.2">
      <c r="A13" s="189"/>
      <c r="B13" s="162"/>
      <c r="C13" s="192"/>
      <c r="D13" s="195"/>
      <c r="E13" s="135">
        <f>$C$11*E11</f>
        <v>107926.44521107743</v>
      </c>
      <c r="F13" s="136"/>
      <c r="G13" s="136"/>
      <c r="H13" s="137"/>
      <c r="I13" s="135">
        <f>$C$11*I11</f>
        <v>107926.44521107743</v>
      </c>
      <c r="J13" s="136"/>
      <c r="K13" s="136"/>
      <c r="L13" s="137"/>
      <c r="M13" s="135">
        <f>$C$11*M11</f>
        <v>107926.44521107743</v>
      </c>
      <c r="N13" s="136"/>
      <c r="O13" s="136"/>
      <c r="P13" s="137"/>
      <c r="Q13" s="148">
        <f>C11*Q11</f>
        <v>107926.44521107743</v>
      </c>
      <c r="R13" s="149"/>
      <c r="S13" s="149"/>
      <c r="T13" s="150"/>
    </row>
    <row r="14" spans="1:21" ht="15" customHeight="1" x14ac:dyDescent="0.2">
      <c r="A14" s="187">
        <v>3</v>
      </c>
      <c r="B14" s="160" t="s">
        <v>113</v>
      </c>
      <c r="C14" s="190">
        <f>P.ORÇAMENTÁRIA!H22</f>
        <v>42699.454000000005</v>
      </c>
      <c r="D14" s="193">
        <f>C14/$C$18</f>
        <v>8.2295905520726964E-2</v>
      </c>
      <c r="E14" s="151">
        <v>0.25</v>
      </c>
      <c r="F14" s="152"/>
      <c r="G14" s="152"/>
      <c r="H14" s="153"/>
      <c r="I14" s="151">
        <v>0.25</v>
      </c>
      <c r="J14" s="152"/>
      <c r="K14" s="152"/>
      <c r="L14" s="153"/>
      <c r="M14" s="151">
        <v>0.25</v>
      </c>
      <c r="N14" s="152"/>
      <c r="O14" s="152"/>
      <c r="P14" s="153"/>
      <c r="Q14" s="154">
        <v>0.25</v>
      </c>
      <c r="R14" s="155"/>
      <c r="S14" s="155"/>
      <c r="T14" s="156"/>
    </row>
    <row r="15" spans="1:21" ht="12.75" customHeight="1" x14ac:dyDescent="0.2">
      <c r="A15" s="188"/>
      <c r="B15" s="161"/>
      <c r="C15" s="191"/>
      <c r="D15" s="194"/>
      <c r="E15" s="52"/>
      <c r="F15" s="53"/>
      <c r="G15" s="53"/>
      <c r="H15" s="54"/>
      <c r="I15" s="52"/>
      <c r="J15" s="53"/>
      <c r="K15" s="53"/>
      <c r="L15" s="54"/>
      <c r="M15" s="52"/>
      <c r="N15" s="53"/>
      <c r="O15" s="53"/>
      <c r="P15" s="54"/>
      <c r="Q15" s="52"/>
      <c r="R15" s="53"/>
      <c r="S15" s="53"/>
      <c r="T15" s="56"/>
    </row>
    <row r="16" spans="1:21" x14ac:dyDescent="0.2">
      <c r="A16" s="189"/>
      <c r="B16" s="162"/>
      <c r="C16" s="192"/>
      <c r="D16" s="195"/>
      <c r="E16" s="135">
        <f>C14*E14</f>
        <v>10674.863500000001</v>
      </c>
      <c r="F16" s="136"/>
      <c r="G16" s="136"/>
      <c r="H16" s="137"/>
      <c r="I16" s="135">
        <f>C14*I14</f>
        <v>10674.863500000001</v>
      </c>
      <c r="J16" s="136"/>
      <c r="K16" s="136"/>
      <c r="L16" s="137"/>
      <c r="M16" s="135">
        <f>C14*M14</f>
        <v>10674.863500000001</v>
      </c>
      <c r="N16" s="136"/>
      <c r="O16" s="136"/>
      <c r="P16" s="137"/>
      <c r="Q16" s="148">
        <f>C14*Q14</f>
        <v>10674.863500000001</v>
      </c>
      <c r="R16" s="149"/>
      <c r="S16" s="149"/>
      <c r="T16" s="150"/>
    </row>
    <row r="17" spans="1:24" x14ac:dyDescent="0.2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W17" s="70"/>
      <c r="X17" s="80"/>
    </row>
    <row r="18" spans="1:24" ht="15" x14ac:dyDescent="0.25">
      <c r="A18" s="173" t="s">
        <v>3</v>
      </c>
      <c r="B18" s="175"/>
      <c r="C18" s="138">
        <f>SUM(C8:C16)</f>
        <v>518852.71484430972</v>
      </c>
      <c r="D18" s="139"/>
      <c r="E18" s="142">
        <f>E10+E13+E16</f>
        <v>129713.17871107743</v>
      </c>
      <c r="F18" s="143"/>
      <c r="G18" s="143"/>
      <c r="H18" s="144"/>
      <c r="I18" s="142">
        <f t="shared" ref="I18:P18" si="0">I10+I13+I16</f>
        <v>129713.17871107743</v>
      </c>
      <c r="J18" s="143"/>
      <c r="K18" s="143"/>
      <c r="L18" s="144"/>
      <c r="M18" s="142">
        <f t="shared" ref="M18:Q18" si="1">M10+M13+M16</f>
        <v>129713.17871107743</v>
      </c>
      <c r="N18" s="143"/>
      <c r="O18" s="143"/>
      <c r="P18" s="144"/>
      <c r="Q18" s="142">
        <f t="shared" si="1"/>
        <v>129713.17871107743</v>
      </c>
      <c r="R18" s="143"/>
      <c r="S18" s="143"/>
      <c r="T18" s="185"/>
      <c r="X18" s="70"/>
    </row>
    <row r="19" spans="1:24" ht="15" x14ac:dyDescent="0.25">
      <c r="A19" s="180"/>
      <c r="B19" s="181"/>
      <c r="C19" s="140">
        <f>C18/C18</f>
        <v>1</v>
      </c>
      <c r="D19" s="141"/>
      <c r="E19" s="182">
        <f>E18/$C$18</f>
        <v>0.25</v>
      </c>
      <c r="F19" s="183"/>
      <c r="G19" s="183"/>
      <c r="H19" s="184"/>
      <c r="I19" s="182">
        <f t="shared" ref="I19" si="2">I18/$C$18</f>
        <v>0.25</v>
      </c>
      <c r="J19" s="183"/>
      <c r="K19" s="183"/>
      <c r="L19" s="184"/>
      <c r="M19" s="182">
        <f t="shared" ref="M19" si="3">M18/$C$18</f>
        <v>0.25</v>
      </c>
      <c r="N19" s="183"/>
      <c r="O19" s="183"/>
      <c r="P19" s="184"/>
      <c r="Q19" s="182">
        <f>Q18/$C$18</f>
        <v>0.25</v>
      </c>
      <c r="R19" s="183"/>
      <c r="S19" s="183"/>
      <c r="T19" s="186"/>
      <c r="W19" s="71"/>
      <c r="X19" s="71"/>
    </row>
    <row r="20" spans="1:24" ht="12.75" customHeight="1" x14ac:dyDescent="0.2">
      <c r="A20" s="173" t="s">
        <v>51</v>
      </c>
      <c r="B20" s="174"/>
      <c r="C20" s="174"/>
      <c r="D20" s="175"/>
      <c r="E20" s="163">
        <f>E18</f>
        <v>129713.17871107743</v>
      </c>
      <c r="F20" s="164"/>
      <c r="G20" s="164"/>
      <c r="H20" s="165"/>
      <c r="I20" s="163">
        <f>E20+I18</f>
        <v>259426.35742215486</v>
      </c>
      <c r="J20" s="164"/>
      <c r="K20" s="164"/>
      <c r="L20" s="165"/>
      <c r="M20" s="163">
        <f>I20+M18</f>
        <v>389139.53613323229</v>
      </c>
      <c r="N20" s="164"/>
      <c r="O20" s="164"/>
      <c r="P20" s="165"/>
      <c r="Q20" s="163">
        <f>M20+Q18</f>
        <v>518852.71484430972</v>
      </c>
      <c r="R20" s="164"/>
      <c r="S20" s="164"/>
      <c r="T20" s="179"/>
      <c r="W20" s="80"/>
    </row>
    <row r="21" spans="1:24" ht="12.75" customHeight="1" thickBot="1" x14ac:dyDescent="0.25">
      <c r="A21" s="176"/>
      <c r="B21" s="177"/>
      <c r="C21" s="177"/>
      <c r="D21" s="178"/>
      <c r="E21" s="166">
        <f>E20/$C$18</f>
        <v>0.25</v>
      </c>
      <c r="F21" s="167"/>
      <c r="G21" s="167"/>
      <c r="H21" s="168"/>
      <c r="I21" s="166">
        <f>I20/$C$18</f>
        <v>0.5</v>
      </c>
      <c r="J21" s="167"/>
      <c r="K21" s="167"/>
      <c r="L21" s="168"/>
      <c r="M21" s="166">
        <f>M20/$C$18</f>
        <v>0.75</v>
      </c>
      <c r="N21" s="167"/>
      <c r="O21" s="167"/>
      <c r="P21" s="168"/>
      <c r="Q21" s="166">
        <f>Q20/$C$18</f>
        <v>1</v>
      </c>
      <c r="R21" s="167"/>
      <c r="S21" s="167"/>
      <c r="T21" s="169"/>
      <c r="W21" s="80"/>
    </row>
    <row r="22" spans="1:24" x14ac:dyDescent="0.2"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5" spans="1:24" ht="12.75" customHeight="1" x14ac:dyDescent="0.2">
      <c r="A25" s="119" t="s">
        <v>59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4" ht="12.75" customHeight="1" x14ac:dyDescent="0.2">
      <c r="A26" s="120" t="s">
        <v>60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</sheetData>
  <mergeCells count="73">
    <mergeCell ref="I20:L20"/>
    <mergeCell ref="M20:P20"/>
    <mergeCell ref="I21:L21"/>
    <mergeCell ref="M21:P21"/>
    <mergeCell ref="I18:L18"/>
    <mergeCell ref="M18:P18"/>
    <mergeCell ref="Q11:T11"/>
    <mergeCell ref="I19:L19"/>
    <mergeCell ref="M19:P19"/>
    <mergeCell ref="I14:L14"/>
    <mergeCell ref="I16:L16"/>
    <mergeCell ref="M7:P7"/>
    <mergeCell ref="M8:P8"/>
    <mergeCell ref="M10:P10"/>
    <mergeCell ref="M11:P11"/>
    <mergeCell ref="M13:P13"/>
    <mergeCell ref="M14:P14"/>
    <mergeCell ref="M16:P16"/>
    <mergeCell ref="A11:A13"/>
    <mergeCell ref="A6:A7"/>
    <mergeCell ref="B6:B7"/>
    <mergeCell ref="C6:C7"/>
    <mergeCell ref="D6:D7"/>
    <mergeCell ref="A8:A10"/>
    <mergeCell ref="B8:B10"/>
    <mergeCell ref="C8:C10"/>
    <mergeCell ref="D8:D10"/>
    <mergeCell ref="E8:H8"/>
    <mergeCell ref="E10:H10"/>
    <mergeCell ref="C11:C13"/>
    <mergeCell ref="D11:D13"/>
    <mergeCell ref="Q7:T7"/>
    <mergeCell ref="Q13:T13"/>
    <mergeCell ref="E11:H11"/>
    <mergeCell ref="Q10:T10"/>
    <mergeCell ref="I7:L7"/>
    <mergeCell ref="I8:L8"/>
    <mergeCell ref="I10:L10"/>
    <mergeCell ref="I11:L11"/>
    <mergeCell ref="I13:L13"/>
    <mergeCell ref="Q8:T8"/>
    <mergeCell ref="A1:T1"/>
    <mergeCell ref="A2:T2"/>
    <mergeCell ref="E20:H20"/>
    <mergeCell ref="E21:H21"/>
    <mergeCell ref="Q21:T21"/>
    <mergeCell ref="E6:T6"/>
    <mergeCell ref="A20:D21"/>
    <mergeCell ref="Q20:T20"/>
    <mergeCell ref="A18:B19"/>
    <mergeCell ref="E19:H19"/>
    <mergeCell ref="Q18:T18"/>
    <mergeCell ref="Q19:T19"/>
    <mergeCell ref="A14:A16"/>
    <mergeCell ref="B14:B16"/>
    <mergeCell ref="C14:C16"/>
    <mergeCell ref="D14:D16"/>
    <mergeCell ref="A25:T25"/>
    <mergeCell ref="A26:T26"/>
    <mergeCell ref="A3:T3"/>
    <mergeCell ref="A4:T4"/>
    <mergeCell ref="A5:T5"/>
    <mergeCell ref="E13:H13"/>
    <mergeCell ref="E16:H16"/>
    <mergeCell ref="C18:D18"/>
    <mergeCell ref="C19:D19"/>
    <mergeCell ref="E18:H18"/>
    <mergeCell ref="A17:T17"/>
    <mergeCell ref="Q16:T16"/>
    <mergeCell ref="E14:H14"/>
    <mergeCell ref="Q14:T14"/>
    <mergeCell ref="E7:H7"/>
    <mergeCell ref="B11:B13"/>
  </mergeCells>
  <pageMargins left="0.98425196850393704" right="7.874015748031496E-2" top="1.1811023622047245" bottom="0.78740157480314965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zoomScaleNormal="100" workbookViewId="0">
      <selection activeCell="L12" sqref="L12"/>
    </sheetView>
  </sheetViews>
  <sheetFormatPr defaultRowHeight="15" x14ac:dyDescent="0.25"/>
  <cols>
    <col min="1" max="1" width="21.28515625" customWidth="1"/>
    <col min="2" max="2" width="5.42578125" bestFit="1" customWidth="1"/>
    <col min="3" max="4" width="11.7109375" customWidth="1"/>
    <col min="5" max="5" width="8.28515625" bestFit="1" customWidth="1"/>
    <col min="6" max="6" width="8.7109375" bestFit="1" customWidth="1"/>
    <col min="7" max="7" width="7.140625" bestFit="1" customWidth="1"/>
    <col min="8" max="8" width="10" bestFit="1" customWidth="1"/>
    <col min="9" max="9" width="8.7109375" bestFit="1" customWidth="1"/>
  </cols>
  <sheetData>
    <row r="1" spans="1:9" x14ac:dyDescent="0.25">
      <c r="A1" s="227" t="s">
        <v>23</v>
      </c>
      <c r="B1" s="227"/>
      <c r="C1" s="227"/>
      <c r="D1" s="227"/>
      <c r="E1" s="227"/>
      <c r="F1" s="227"/>
      <c r="G1" s="227"/>
      <c r="H1" s="227"/>
      <c r="I1" s="227"/>
    </row>
    <row r="2" spans="1:9" ht="15" customHeight="1" x14ac:dyDescent="0.25">
      <c r="A2" s="228" t="s">
        <v>54</v>
      </c>
      <c r="B2" s="229"/>
      <c r="C2" s="229"/>
      <c r="D2" s="229"/>
      <c r="E2" s="229"/>
      <c r="F2" s="229"/>
      <c r="G2" s="229"/>
      <c r="H2" s="229"/>
      <c r="I2" s="230"/>
    </row>
    <row r="3" spans="1:9" x14ac:dyDescent="0.25">
      <c r="A3" s="231" t="s">
        <v>64</v>
      </c>
      <c r="B3" s="231"/>
      <c r="C3" s="231"/>
      <c r="D3" s="231"/>
      <c r="E3" s="231"/>
      <c r="F3" s="231"/>
      <c r="G3" s="231"/>
      <c r="H3" s="231"/>
      <c r="I3" s="231"/>
    </row>
    <row r="4" spans="1:9" x14ac:dyDescent="0.25">
      <c r="A4" s="232"/>
      <c r="B4" s="233"/>
      <c r="C4" s="233"/>
      <c r="D4" s="233"/>
      <c r="E4" s="233"/>
      <c r="F4" s="233"/>
      <c r="G4" s="233"/>
      <c r="H4" s="233"/>
      <c r="I4" s="234"/>
    </row>
    <row r="5" spans="1:9" ht="15.75" x14ac:dyDescent="0.25">
      <c r="A5" s="221" t="s">
        <v>38</v>
      </c>
      <c r="B5" s="221"/>
      <c r="C5" s="221"/>
      <c r="D5" s="221"/>
      <c r="E5" s="221"/>
      <c r="F5" s="221"/>
      <c r="G5" s="221"/>
      <c r="H5" s="221"/>
      <c r="I5" s="221"/>
    </row>
    <row r="6" spans="1:9" ht="29.25" customHeight="1" x14ac:dyDescent="0.25">
      <c r="A6" s="222" t="s">
        <v>118</v>
      </c>
      <c r="B6" s="223"/>
      <c r="C6" s="223"/>
      <c r="D6" s="223"/>
      <c r="E6" s="223"/>
      <c r="F6" s="223"/>
      <c r="G6" s="223"/>
      <c r="H6" s="223"/>
      <c r="I6" s="224"/>
    </row>
    <row r="7" spans="1:9" x14ac:dyDescent="0.25">
      <c r="A7" s="225" t="s">
        <v>92</v>
      </c>
      <c r="B7" s="226"/>
      <c r="C7" s="226"/>
      <c r="D7" s="226"/>
      <c r="E7" s="226"/>
      <c r="F7" s="226"/>
      <c r="G7" s="226"/>
      <c r="H7" s="226"/>
      <c r="I7" s="226"/>
    </row>
    <row r="8" spans="1:9" x14ac:dyDescent="0.25">
      <c r="A8" s="217" t="s">
        <v>24</v>
      </c>
      <c r="B8" s="217"/>
      <c r="C8" s="217"/>
      <c r="D8" s="217"/>
      <c r="E8" s="217"/>
      <c r="F8" s="217"/>
      <c r="G8" s="217"/>
      <c r="H8" s="217"/>
      <c r="I8" s="217"/>
    </row>
    <row r="9" spans="1:9" x14ac:dyDescent="0.25">
      <c r="A9" s="219" t="s">
        <v>121</v>
      </c>
      <c r="B9" s="219"/>
      <c r="C9" s="219"/>
      <c r="D9" s="219"/>
      <c r="E9" s="219"/>
      <c r="F9" s="219"/>
      <c r="G9" s="219"/>
      <c r="H9" s="219"/>
      <c r="I9" s="219"/>
    </row>
    <row r="10" spans="1:9" ht="25.5" x14ac:dyDescent="0.25">
      <c r="A10" s="24" t="s">
        <v>25</v>
      </c>
      <c r="B10" s="25" t="s">
        <v>26</v>
      </c>
      <c r="C10" s="26" t="s">
        <v>27</v>
      </c>
      <c r="D10" s="26" t="s">
        <v>41</v>
      </c>
      <c r="E10" s="27" t="s">
        <v>42</v>
      </c>
      <c r="F10" s="25" t="s">
        <v>44</v>
      </c>
      <c r="G10" s="25" t="s">
        <v>45</v>
      </c>
      <c r="H10" s="25" t="s">
        <v>40</v>
      </c>
      <c r="I10" s="25" t="s">
        <v>43</v>
      </c>
    </row>
    <row r="11" spans="1:9" x14ac:dyDescent="0.25">
      <c r="A11" s="33" t="s">
        <v>69</v>
      </c>
      <c r="B11" s="29" t="s">
        <v>28</v>
      </c>
      <c r="C11" s="30">
        <v>20035</v>
      </c>
      <c r="D11" s="50">
        <v>1</v>
      </c>
      <c r="E11" s="51">
        <v>1</v>
      </c>
      <c r="F11" s="34">
        <v>15.63</v>
      </c>
      <c r="G11" s="34">
        <v>0</v>
      </c>
      <c r="H11" s="35">
        <f>F11*1</f>
        <v>15.63</v>
      </c>
      <c r="I11" s="35">
        <f>ROUND(H11*D11,2)</f>
        <v>15.63</v>
      </c>
    </row>
    <row r="12" spans="1:9" ht="28.5" customHeight="1" x14ac:dyDescent="0.25">
      <c r="A12" s="33" t="s">
        <v>70</v>
      </c>
      <c r="B12" s="29" t="s">
        <v>28</v>
      </c>
      <c r="C12" s="30">
        <v>20065</v>
      </c>
      <c r="D12" s="50">
        <v>0.5</v>
      </c>
      <c r="E12" s="51">
        <v>1</v>
      </c>
      <c r="F12" s="34">
        <v>28.48</v>
      </c>
      <c r="G12" s="34">
        <v>0</v>
      </c>
      <c r="H12" s="81">
        <f t="shared" ref="H12:H13" si="0">F12*1</f>
        <v>28.48</v>
      </c>
      <c r="I12" s="35">
        <f>ROUND(H12*D12,2)</f>
        <v>14.24</v>
      </c>
    </row>
    <row r="13" spans="1:9" x14ac:dyDescent="0.25">
      <c r="A13" s="33" t="s">
        <v>71</v>
      </c>
      <c r="B13" s="29" t="s">
        <v>28</v>
      </c>
      <c r="C13" s="30">
        <v>20002</v>
      </c>
      <c r="D13" s="50">
        <v>2</v>
      </c>
      <c r="E13" s="51">
        <v>1</v>
      </c>
      <c r="F13" s="34">
        <v>12.6</v>
      </c>
      <c r="G13" s="34">
        <v>0</v>
      </c>
      <c r="H13" s="81">
        <f t="shared" si="0"/>
        <v>12.6</v>
      </c>
      <c r="I13" s="81">
        <f>ROUND(H13*D13,2)</f>
        <v>25.2</v>
      </c>
    </row>
    <row r="14" spans="1:9" x14ac:dyDescent="0.25">
      <c r="A14" s="212" t="s">
        <v>29</v>
      </c>
      <c r="B14" s="212"/>
      <c r="C14" s="212"/>
      <c r="D14" s="212"/>
      <c r="E14" s="212"/>
      <c r="F14" s="212"/>
      <c r="G14" s="212"/>
      <c r="H14" s="212"/>
      <c r="I14" s="25">
        <f>SUM(I11:I13)</f>
        <v>55.07</v>
      </c>
    </row>
    <row r="15" spans="1:9" x14ac:dyDescent="0.25">
      <c r="A15" s="218"/>
      <c r="B15" s="218"/>
      <c r="C15" s="218"/>
      <c r="D15" s="218"/>
      <c r="E15" s="218"/>
      <c r="F15" s="218"/>
      <c r="G15" s="218"/>
      <c r="H15" s="218"/>
      <c r="I15" s="218"/>
    </row>
    <row r="16" spans="1:9" x14ac:dyDescent="0.25">
      <c r="A16" s="217" t="s">
        <v>30</v>
      </c>
      <c r="B16" s="217"/>
      <c r="C16" s="217"/>
      <c r="D16" s="217"/>
      <c r="E16" s="217"/>
      <c r="F16" s="217"/>
      <c r="G16" s="217"/>
      <c r="H16" s="217"/>
      <c r="I16" s="217"/>
    </row>
    <row r="17" spans="1:11" ht="25.5" x14ac:dyDescent="0.25">
      <c r="A17" s="46" t="s">
        <v>25</v>
      </c>
      <c r="B17" s="25" t="s">
        <v>26</v>
      </c>
      <c r="C17" s="26" t="s">
        <v>27</v>
      </c>
      <c r="D17" s="26" t="s">
        <v>41</v>
      </c>
      <c r="E17" s="27" t="s">
        <v>42</v>
      </c>
      <c r="F17" s="25" t="s">
        <v>44</v>
      </c>
      <c r="G17" s="25" t="s">
        <v>45</v>
      </c>
      <c r="H17" s="25" t="s">
        <v>40</v>
      </c>
      <c r="I17" s="25" t="s">
        <v>43</v>
      </c>
    </row>
    <row r="18" spans="1:11" ht="25.5" x14ac:dyDescent="0.25">
      <c r="A18" s="63" t="s">
        <v>72</v>
      </c>
      <c r="B18" s="49" t="s">
        <v>66</v>
      </c>
      <c r="C18" s="49">
        <v>10120</v>
      </c>
      <c r="D18" s="79">
        <v>0.05</v>
      </c>
      <c r="E18" s="51">
        <v>1</v>
      </c>
      <c r="F18" s="34">
        <v>48.38</v>
      </c>
      <c r="G18" s="31">
        <v>0</v>
      </c>
      <c r="H18" s="34">
        <v>48.38</v>
      </c>
      <c r="I18" s="29">
        <f>ROUND(H18*D18,2)</f>
        <v>2.42</v>
      </c>
    </row>
    <row r="19" spans="1:11" x14ac:dyDescent="0.25">
      <c r="A19" s="212" t="s">
        <v>31</v>
      </c>
      <c r="B19" s="212"/>
      <c r="C19" s="212"/>
      <c r="D19" s="212"/>
      <c r="E19" s="212"/>
      <c r="F19" s="212"/>
      <c r="G19" s="212"/>
      <c r="H19" s="212"/>
      <c r="I19" s="25">
        <f>SUM(I18:I18)</f>
        <v>2.42</v>
      </c>
    </row>
    <row r="20" spans="1:11" x14ac:dyDescent="0.25">
      <c r="A20" s="218"/>
      <c r="B20" s="218"/>
      <c r="C20" s="218"/>
      <c r="D20" s="218"/>
      <c r="E20" s="218"/>
      <c r="F20" s="218"/>
      <c r="G20" s="218"/>
      <c r="H20" s="218"/>
      <c r="I20" s="218"/>
    </row>
    <row r="21" spans="1:11" x14ac:dyDescent="0.25">
      <c r="A21" s="217" t="s">
        <v>68</v>
      </c>
      <c r="B21" s="217"/>
      <c r="C21" s="217"/>
      <c r="D21" s="217"/>
      <c r="E21" s="217"/>
      <c r="F21" s="217"/>
      <c r="G21" s="217"/>
      <c r="H21" s="217"/>
      <c r="I21" s="217"/>
      <c r="K21" s="82"/>
    </row>
    <row r="22" spans="1:11" ht="25.5" x14ac:dyDescent="0.25">
      <c r="A22" s="46" t="s">
        <v>25</v>
      </c>
      <c r="B22" s="25" t="s">
        <v>26</v>
      </c>
      <c r="C22" s="26" t="s">
        <v>27</v>
      </c>
      <c r="D22" s="26" t="s">
        <v>41</v>
      </c>
      <c r="E22" s="27" t="s">
        <v>42</v>
      </c>
      <c r="F22" s="25" t="s">
        <v>44</v>
      </c>
      <c r="G22" s="25" t="s">
        <v>45</v>
      </c>
      <c r="H22" s="25" t="s">
        <v>40</v>
      </c>
      <c r="I22" s="25" t="s">
        <v>43</v>
      </c>
    </row>
    <row r="23" spans="1:11" x14ac:dyDescent="0.25">
      <c r="A23" s="63" t="s">
        <v>75</v>
      </c>
      <c r="B23" s="49" t="s">
        <v>76</v>
      </c>
      <c r="C23" s="49">
        <v>2000</v>
      </c>
      <c r="D23" s="79">
        <v>0.05</v>
      </c>
      <c r="E23" s="51">
        <v>1</v>
      </c>
      <c r="F23" s="34">
        <f>D23*I14</f>
        <v>2.7535000000000003</v>
      </c>
      <c r="G23" s="31">
        <v>0</v>
      </c>
      <c r="H23" s="34">
        <f>F23</f>
        <v>2.7535000000000003</v>
      </c>
      <c r="I23" s="29">
        <f>H23</f>
        <v>2.7535000000000003</v>
      </c>
    </row>
    <row r="24" spans="1:11" x14ac:dyDescent="0.25">
      <c r="A24" s="212" t="s">
        <v>78</v>
      </c>
      <c r="B24" s="212"/>
      <c r="C24" s="212"/>
      <c r="D24" s="212"/>
      <c r="E24" s="212"/>
      <c r="F24" s="212"/>
      <c r="G24" s="212"/>
      <c r="H24" s="212"/>
      <c r="I24" s="25">
        <f>SUM(I23:I23)</f>
        <v>2.7535000000000003</v>
      </c>
    </row>
    <row r="25" spans="1:11" x14ac:dyDescent="0.25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11" x14ac:dyDescent="0.25">
      <c r="A26" s="217" t="s">
        <v>77</v>
      </c>
      <c r="B26" s="217"/>
      <c r="C26" s="217"/>
      <c r="D26" s="217"/>
      <c r="E26" s="217"/>
      <c r="F26" s="217"/>
      <c r="G26" s="217"/>
      <c r="H26" s="217"/>
      <c r="I26" s="217"/>
    </row>
    <row r="27" spans="1:11" x14ac:dyDescent="0.25">
      <c r="A27" s="46" t="s">
        <v>25</v>
      </c>
      <c r="B27" s="25" t="s">
        <v>26</v>
      </c>
      <c r="C27" s="213" t="s">
        <v>88</v>
      </c>
      <c r="D27" s="214"/>
      <c r="E27" s="27" t="s">
        <v>86</v>
      </c>
      <c r="F27" s="25" t="s">
        <v>87</v>
      </c>
      <c r="G27" s="25" t="s">
        <v>85</v>
      </c>
      <c r="H27" s="25" t="s">
        <v>84</v>
      </c>
      <c r="I27" s="25" t="s">
        <v>43</v>
      </c>
    </row>
    <row r="28" spans="1:11" ht="25.5" x14ac:dyDescent="0.25">
      <c r="A28" s="84" t="s">
        <v>89</v>
      </c>
      <c r="B28" s="49" t="s">
        <v>83</v>
      </c>
      <c r="C28" s="215" t="s">
        <v>122</v>
      </c>
      <c r="D28" s="216"/>
      <c r="E28" s="34">
        <v>6.9</v>
      </c>
      <c r="F28" s="34">
        <v>10</v>
      </c>
      <c r="G28" s="31">
        <v>0</v>
      </c>
      <c r="H28" s="83">
        <v>7.4999999999999997E-2</v>
      </c>
      <c r="I28" s="29">
        <f>((1.647*E28)+(2.197*F28)+2.746)*H28</f>
        <v>2.7060225</v>
      </c>
    </row>
    <row r="29" spans="1:11" ht="38.25" x14ac:dyDescent="0.25">
      <c r="A29" s="84" t="s">
        <v>90</v>
      </c>
      <c r="B29" s="49" t="s">
        <v>83</v>
      </c>
      <c r="C29" s="215" t="s">
        <v>122</v>
      </c>
      <c r="D29" s="216"/>
      <c r="E29" s="51">
        <v>0</v>
      </c>
      <c r="F29" s="34">
        <v>0.2</v>
      </c>
      <c r="G29" s="31">
        <v>0</v>
      </c>
      <c r="H29" s="83">
        <v>0.192</v>
      </c>
      <c r="I29" s="29">
        <f>((1.647*E29)+(2.197*F29)+2.746)*H29</f>
        <v>0.61159680000000005</v>
      </c>
    </row>
    <row r="30" spans="1:11" x14ac:dyDescent="0.25">
      <c r="A30" s="212" t="s">
        <v>79</v>
      </c>
      <c r="B30" s="212"/>
      <c r="C30" s="212"/>
      <c r="D30" s="212"/>
      <c r="E30" s="212"/>
      <c r="F30" s="212"/>
      <c r="G30" s="212"/>
      <c r="H30" s="212"/>
      <c r="I30" s="25">
        <f>SUM(I28:I29)</f>
        <v>3.3176193</v>
      </c>
    </row>
    <row r="31" spans="1:11" x14ac:dyDescent="0.25">
      <c r="A31" s="217" t="s">
        <v>32</v>
      </c>
      <c r="B31" s="217"/>
      <c r="C31" s="217"/>
      <c r="D31" s="217"/>
      <c r="E31" s="217"/>
      <c r="F31" s="217"/>
      <c r="G31" s="217"/>
      <c r="H31" s="217"/>
      <c r="I31" s="217"/>
    </row>
    <row r="32" spans="1:11" x14ac:dyDescent="0.25">
      <c r="A32" s="24" t="s">
        <v>33</v>
      </c>
      <c r="B32" s="210"/>
      <c r="C32" s="210"/>
      <c r="D32" s="210"/>
      <c r="E32" s="210"/>
      <c r="F32" s="210"/>
      <c r="G32" s="210"/>
      <c r="H32" s="210"/>
      <c r="I32" s="210"/>
    </row>
    <row r="33" spans="1:9" ht="25.5" x14ac:dyDescent="0.25">
      <c r="A33" s="28" t="s">
        <v>73</v>
      </c>
      <c r="B33" s="208">
        <f>I14</f>
        <v>55.07</v>
      </c>
      <c r="C33" s="208"/>
      <c r="D33" s="208"/>
      <c r="E33" s="208"/>
      <c r="F33" s="208"/>
      <c r="G33" s="208"/>
      <c r="H33" s="208"/>
      <c r="I33" s="208"/>
    </row>
    <row r="34" spans="1:9" x14ac:dyDescent="0.25">
      <c r="A34" s="28" t="s">
        <v>34</v>
      </c>
      <c r="B34" s="211">
        <f>I19</f>
        <v>2.42</v>
      </c>
      <c r="C34" s="211"/>
      <c r="D34" s="211"/>
      <c r="E34" s="211"/>
      <c r="F34" s="211"/>
      <c r="G34" s="211"/>
      <c r="H34" s="211"/>
      <c r="I34" s="211"/>
    </row>
    <row r="35" spans="1:9" x14ac:dyDescent="0.25">
      <c r="A35" s="28" t="s">
        <v>35</v>
      </c>
      <c r="B35" s="211">
        <f>I24</f>
        <v>2.7535000000000003</v>
      </c>
      <c r="C35" s="211"/>
      <c r="D35" s="211"/>
      <c r="E35" s="211"/>
      <c r="F35" s="211"/>
      <c r="G35" s="211"/>
      <c r="H35" s="211"/>
      <c r="I35" s="211"/>
    </row>
    <row r="36" spans="1:9" x14ac:dyDescent="0.25">
      <c r="A36" s="28" t="s">
        <v>80</v>
      </c>
      <c r="B36" s="208">
        <v>5</v>
      </c>
      <c r="C36" s="208"/>
      <c r="D36" s="208"/>
      <c r="E36" s="208"/>
      <c r="F36" s="208"/>
      <c r="G36" s="208"/>
      <c r="H36" s="208"/>
      <c r="I36" s="208"/>
    </row>
    <row r="37" spans="1:9" ht="27.75" customHeight="1" x14ac:dyDescent="0.25">
      <c r="A37" s="28" t="s">
        <v>36</v>
      </c>
      <c r="B37" s="208">
        <f>B33+B35</f>
        <v>57.823500000000003</v>
      </c>
      <c r="C37" s="208"/>
      <c r="D37" s="208"/>
      <c r="E37" s="208"/>
      <c r="F37" s="208"/>
      <c r="G37" s="208"/>
      <c r="H37" s="208"/>
      <c r="I37" s="208"/>
    </row>
    <row r="38" spans="1:9" ht="29.25" customHeight="1" x14ac:dyDescent="0.25">
      <c r="A38" s="28" t="s">
        <v>81</v>
      </c>
      <c r="B38" s="208">
        <f>B37/B36</f>
        <v>11.5647</v>
      </c>
      <c r="C38" s="208"/>
      <c r="D38" s="208"/>
      <c r="E38" s="208"/>
      <c r="F38" s="208"/>
      <c r="G38" s="208"/>
      <c r="H38" s="208"/>
      <c r="I38" s="208"/>
    </row>
    <row r="39" spans="1:9" ht="27" customHeight="1" x14ac:dyDescent="0.25">
      <c r="A39" s="28" t="s">
        <v>82</v>
      </c>
      <c r="B39" s="208">
        <f>B38+B34+I30</f>
        <v>17.302319300000001</v>
      </c>
      <c r="C39" s="208"/>
      <c r="D39" s="208"/>
      <c r="E39" s="208"/>
      <c r="F39" s="208"/>
      <c r="G39" s="208"/>
      <c r="H39" s="208"/>
      <c r="I39" s="208"/>
    </row>
    <row r="40" spans="1:9" x14ac:dyDescent="0.25">
      <c r="A40" s="28" t="s">
        <v>74</v>
      </c>
      <c r="B40" s="208">
        <f>B39*0.2963</f>
        <v>5.1266772085900003</v>
      </c>
      <c r="C40" s="208"/>
      <c r="D40" s="208"/>
      <c r="E40" s="208"/>
      <c r="F40" s="208"/>
      <c r="G40" s="208"/>
      <c r="H40" s="208"/>
      <c r="I40" s="208"/>
    </row>
    <row r="41" spans="1:9" x14ac:dyDescent="0.25">
      <c r="A41" s="32" t="s">
        <v>37</v>
      </c>
      <c r="B41" s="209">
        <f>B40+B39</f>
        <v>22.42899650859</v>
      </c>
      <c r="C41" s="209"/>
      <c r="D41" s="209"/>
      <c r="E41" s="209"/>
      <c r="F41" s="209"/>
      <c r="G41" s="209"/>
      <c r="H41" s="209"/>
      <c r="I41" s="209"/>
    </row>
    <row r="43" spans="1:9" ht="15.75" x14ac:dyDescent="0.25">
      <c r="A43" s="221" t="s">
        <v>46</v>
      </c>
      <c r="B43" s="221"/>
      <c r="C43" s="221"/>
      <c r="D43" s="221"/>
      <c r="E43" s="221"/>
      <c r="F43" s="221"/>
      <c r="G43" s="221"/>
      <c r="H43" s="221"/>
      <c r="I43" s="221"/>
    </row>
    <row r="44" spans="1:9" ht="28.5" customHeight="1" x14ac:dyDescent="0.25">
      <c r="A44" s="222" t="s">
        <v>120</v>
      </c>
      <c r="B44" s="223"/>
      <c r="C44" s="223"/>
      <c r="D44" s="223"/>
      <c r="E44" s="223"/>
      <c r="F44" s="223"/>
      <c r="G44" s="223"/>
      <c r="H44" s="223"/>
      <c r="I44" s="224"/>
    </row>
    <row r="45" spans="1:9" x14ac:dyDescent="0.25">
      <c r="A45" s="225" t="s">
        <v>91</v>
      </c>
      <c r="B45" s="226"/>
      <c r="C45" s="226"/>
      <c r="D45" s="226"/>
      <c r="E45" s="226"/>
      <c r="F45" s="226"/>
      <c r="G45" s="226"/>
      <c r="H45" s="226"/>
      <c r="I45" s="226"/>
    </row>
    <row r="46" spans="1:9" x14ac:dyDescent="0.25">
      <c r="A46" s="217" t="s">
        <v>24</v>
      </c>
      <c r="B46" s="217"/>
      <c r="C46" s="217"/>
      <c r="D46" s="217"/>
      <c r="E46" s="217"/>
      <c r="F46" s="217"/>
      <c r="G46" s="217"/>
      <c r="H46" s="217"/>
      <c r="I46" s="217"/>
    </row>
    <row r="47" spans="1:9" x14ac:dyDescent="0.25">
      <c r="A47" s="219" t="s">
        <v>93</v>
      </c>
      <c r="B47" s="219"/>
      <c r="C47" s="219"/>
      <c r="D47" s="219"/>
      <c r="E47" s="219"/>
      <c r="F47" s="219"/>
      <c r="G47" s="219"/>
      <c r="H47" s="219"/>
      <c r="I47" s="219"/>
    </row>
    <row r="48" spans="1:9" ht="25.5" x14ac:dyDescent="0.25">
      <c r="A48" s="46" t="s">
        <v>25</v>
      </c>
      <c r="B48" s="25" t="s">
        <v>26</v>
      </c>
      <c r="C48" s="26" t="s">
        <v>27</v>
      </c>
      <c r="D48" s="26" t="s">
        <v>41</v>
      </c>
      <c r="E48" s="27" t="s">
        <v>42</v>
      </c>
      <c r="F48" s="25" t="s">
        <v>44</v>
      </c>
      <c r="G48" s="25" t="s">
        <v>45</v>
      </c>
      <c r="H48" s="25" t="s">
        <v>40</v>
      </c>
      <c r="I48" s="25" t="s">
        <v>43</v>
      </c>
    </row>
    <row r="49" spans="1:9" x14ac:dyDescent="0.25">
      <c r="A49" s="33" t="s">
        <v>69</v>
      </c>
      <c r="B49" s="29" t="s">
        <v>28</v>
      </c>
      <c r="C49" s="30">
        <v>20035</v>
      </c>
      <c r="D49" s="50">
        <v>0.5</v>
      </c>
      <c r="E49" s="51">
        <v>1</v>
      </c>
      <c r="F49" s="34">
        <v>15.63</v>
      </c>
      <c r="G49" s="34">
        <v>0</v>
      </c>
      <c r="H49" s="81">
        <f>F49*1</f>
        <v>15.63</v>
      </c>
      <c r="I49" s="81">
        <f>ROUND(H49*D49,2)</f>
        <v>7.82</v>
      </c>
    </row>
    <row r="50" spans="1:9" ht="25.5" x14ac:dyDescent="0.25">
      <c r="A50" s="33" t="s">
        <v>70</v>
      </c>
      <c r="B50" s="29" t="s">
        <v>28</v>
      </c>
      <c r="C50" s="30">
        <v>20065</v>
      </c>
      <c r="D50" s="50">
        <v>0.1</v>
      </c>
      <c r="E50" s="51">
        <v>1</v>
      </c>
      <c r="F50" s="34">
        <v>28.48</v>
      </c>
      <c r="G50" s="34">
        <v>0</v>
      </c>
      <c r="H50" s="81">
        <f t="shared" ref="H50:H51" si="1">F50*1</f>
        <v>28.48</v>
      </c>
      <c r="I50" s="81">
        <f>ROUND(H50*D50,2)</f>
        <v>2.85</v>
      </c>
    </row>
    <row r="51" spans="1:9" x14ac:dyDescent="0.25">
      <c r="A51" s="33" t="s">
        <v>71</v>
      </c>
      <c r="B51" s="29" t="s">
        <v>28</v>
      </c>
      <c r="C51" s="30">
        <v>20002</v>
      </c>
      <c r="D51" s="50">
        <v>1</v>
      </c>
      <c r="E51" s="51">
        <v>1</v>
      </c>
      <c r="F51" s="34">
        <v>12.6</v>
      </c>
      <c r="G51" s="34">
        <v>0</v>
      </c>
      <c r="H51" s="81">
        <f t="shared" si="1"/>
        <v>12.6</v>
      </c>
      <c r="I51" s="81">
        <f>ROUND(H51*D51,2)</f>
        <v>12.6</v>
      </c>
    </row>
    <row r="52" spans="1:9" x14ac:dyDescent="0.25">
      <c r="A52" s="212" t="s">
        <v>29</v>
      </c>
      <c r="B52" s="212"/>
      <c r="C52" s="212"/>
      <c r="D52" s="212"/>
      <c r="E52" s="212"/>
      <c r="F52" s="212"/>
      <c r="G52" s="212"/>
      <c r="H52" s="212"/>
      <c r="I52" s="25">
        <f>SUM(I49:I51)</f>
        <v>23.27</v>
      </c>
    </row>
    <row r="53" spans="1:9" x14ac:dyDescent="0.25">
      <c r="A53" s="218"/>
      <c r="B53" s="218"/>
      <c r="C53" s="218"/>
      <c r="D53" s="218"/>
      <c r="E53" s="218"/>
      <c r="F53" s="218"/>
      <c r="G53" s="218"/>
      <c r="H53" s="218"/>
      <c r="I53" s="218"/>
    </row>
    <row r="54" spans="1:9" x14ac:dyDescent="0.25">
      <c r="A54" s="217" t="s">
        <v>96</v>
      </c>
      <c r="B54" s="217"/>
      <c r="C54" s="217"/>
      <c r="D54" s="217"/>
      <c r="E54" s="217"/>
      <c r="F54" s="217"/>
      <c r="G54" s="217"/>
      <c r="H54" s="217"/>
      <c r="I54" s="217"/>
    </row>
    <row r="55" spans="1:9" ht="25.5" x14ac:dyDescent="0.25">
      <c r="A55" s="46" t="s">
        <v>25</v>
      </c>
      <c r="B55" s="25" t="s">
        <v>26</v>
      </c>
      <c r="C55" s="26" t="s">
        <v>27</v>
      </c>
      <c r="D55" s="26" t="s">
        <v>41</v>
      </c>
      <c r="E55" s="27" t="s">
        <v>42</v>
      </c>
      <c r="F55" s="25" t="s">
        <v>44</v>
      </c>
      <c r="G55" s="25" t="s">
        <v>45</v>
      </c>
      <c r="H55" s="25" t="s">
        <v>40</v>
      </c>
      <c r="I55" s="25" t="s">
        <v>43</v>
      </c>
    </row>
    <row r="56" spans="1:9" ht="38.25" x14ac:dyDescent="0.25">
      <c r="A56" s="63" t="s">
        <v>94</v>
      </c>
      <c r="B56" s="49" t="s">
        <v>66</v>
      </c>
      <c r="C56" s="49">
        <v>40348</v>
      </c>
      <c r="D56" s="85">
        <v>6.4999999999999997E-3</v>
      </c>
      <c r="E56" s="51">
        <v>1</v>
      </c>
      <c r="F56" s="34">
        <v>530.01</v>
      </c>
      <c r="G56" s="31">
        <v>0</v>
      </c>
      <c r="H56" s="34">
        <v>530.01</v>
      </c>
      <c r="I56" s="29">
        <f>ROUND(H56*D56,2)</f>
        <v>3.45</v>
      </c>
    </row>
    <row r="57" spans="1:9" ht="38.25" x14ac:dyDescent="0.25">
      <c r="A57" s="63" t="s">
        <v>95</v>
      </c>
      <c r="B57" s="49" t="s">
        <v>66</v>
      </c>
      <c r="C57" s="49">
        <v>40258</v>
      </c>
      <c r="D57" s="85">
        <v>2.2499999999999999E-2</v>
      </c>
      <c r="E57" s="51">
        <v>1</v>
      </c>
      <c r="F57" s="34">
        <v>73.819999999999993</v>
      </c>
      <c r="G57" s="31">
        <v>0</v>
      </c>
      <c r="H57" s="34">
        <v>73.819999999999993</v>
      </c>
      <c r="I57" s="29">
        <f>ROUND(H57*D57,2)</f>
        <v>1.66</v>
      </c>
    </row>
    <row r="58" spans="1:9" x14ac:dyDescent="0.25">
      <c r="A58" s="212" t="s">
        <v>31</v>
      </c>
      <c r="B58" s="212"/>
      <c r="C58" s="212"/>
      <c r="D58" s="212"/>
      <c r="E58" s="212"/>
      <c r="F58" s="212"/>
      <c r="G58" s="212"/>
      <c r="H58" s="212"/>
      <c r="I58" s="25">
        <f>SUM(I56:I57)</f>
        <v>5.1100000000000003</v>
      </c>
    </row>
    <row r="59" spans="1:9" x14ac:dyDescent="0.25">
      <c r="A59" s="218"/>
      <c r="B59" s="218"/>
      <c r="C59" s="218"/>
      <c r="D59" s="218"/>
      <c r="E59" s="218"/>
      <c r="F59" s="218"/>
      <c r="G59" s="218"/>
      <c r="H59" s="218"/>
      <c r="I59" s="218"/>
    </row>
    <row r="60" spans="1:9" x14ac:dyDescent="0.25">
      <c r="A60" s="217" t="s">
        <v>68</v>
      </c>
      <c r="B60" s="217"/>
      <c r="C60" s="217"/>
      <c r="D60" s="217"/>
      <c r="E60" s="217"/>
      <c r="F60" s="217"/>
      <c r="G60" s="217"/>
      <c r="H60" s="217"/>
      <c r="I60" s="217"/>
    </row>
    <row r="61" spans="1:9" ht="25.5" x14ac:dyDescent="0.25">
      <c r="A61" s="46" t="s">
        <v>25</v>
      </c>
      <c r="B61" s="25" t="s">
        <v>26</v>
      </c>
      <c r="C61" s="26" t="s">
        <v>27</v>
      </c>
      <c r="D61" s="26" t="s">
        <v>41</v>
      </c>
      <c r="E61" s="27" t="s">
        <v>42</v>
      </c>
      <c r="F61" s="25" t="s">
        <v>44</v>
      </c>
      <c r="G61" s="25" t="s">
        <v>45</v>
      </c>
      <c r="H61" s="25" t="s">
        <v>40</v>
      </c>
      <c r="I61" s="25" t="s">
        <v>43</v>
      </c>
    </row>
    <row r="62" spans="1:9" x14ac:dyDescent="0.25">
      <c r="A62" s="63" t="s">
        <v>75</v>
      </c>
      <c r="B62" s="49" t="s">
        <v>76</v>
      </c>
      <c r="C62" s="49">
        <v>2000</v>
      </c>
      <c r="D62" s="79">
        <v>0.05</v>
      </c>
      <c r="E62" s="51">
        <v>1</v>
      </c>
      <c r="F62" s="34">
        <v>2.75</v>
      </c>
      <c r="G62" s="31">
        <v>0</v>
      </c>
      <c r="H62" s="34">
        <f>F62</f>
        <v>2.75</v>
      </c>
      <c r="I62" s="29">
        <f>H62</f>
        <v>2.75</v>
      </c>
    </row>
    <row r="63" spans="1:9" x14ac:dyDescent="0.25">
      <c r="A63" s="212" t="s">
        <v>78</v>
      </c>
      <c r="B63" s="212"/>
      <c r="C63" s="212"/>
      <c r="D63" s="212"/>
      <c r="E63" s="212"/>
      <c r="F63" s="212"/>
      <c r="G63" s="212"/>
      <c r="H63" s="212"/>
      <c r="I63" s="25">
        <f>SUM(I62:I62)</f>
        <v>2.75</v>
      </c>
    </row>
    <row r="64" spans="1:9" x14ac:dyDescent="0.25">
      <c r="A64" s="218"/>
      <c r="B64" s="218"/>
      <c r="C64" s="218"/>
      <c r="D64" s="218"/>
      <c r="E64" s="218"/>
      <c r="F64" s="218"/>
      <c r="G64" s="218"/>
      <c r="H64" s="218"/>
      <c r="I64" s="218"/>
    </row>
    <row r="65" spans="1:9" x14ac:dyDescent="0.25">
      <c r="A65" s="217" t="s">
        <v>77</v>
      </c>
      <c r="B65" s="217"/>
      <c r="C65" s="217"/>
      <c r="D65" s="217"/>
      <c r="E65" s="217"/>
      <c r="F65" s="217"/>
      <c r="G65" s="217"/>
      <c r="H65" s="217"/>
      <c r="I65" s="217"/>
    </row>
    <row r="66" spans="1:9" x14ac:dyDescent="0.25">
      <c r="A66" s="46" t="s">
        <v>25</v>
      </c>
      <c r="B66" s="25" t="s">
        <v>26</v>
      </c>
      <c r="C66" s="213" t="s">
        <v>88</v>
      </c>
      <c r="D66" s="214"/>
      <c r="E66" s="27" t="s">
        <v>86</v>
      </c>
      <c r="F66" s="25" t="s">
        <v>87</v>
      </c>
      <c r="G66" s="25" t="s">
        <v>85</v>
      </c>
      <c r="H66" s="25" t="s">
        <v>84</v>
      </c>
      <c r="I66" s="25" t="s">
        <v>43</v>
      </c>
    </row>
    <row r="67" spans="1:9" ht="33.75" customHeight="1" x14ac:dyDescent="0.25">
      <c r="A67" s="84" t="s">
        <v>97</v>
      </c>
      <c r="B67" s="49" t="s">
        <v>83</v>
      </c>
      <c r="C67" s="215" t="s">
        <v>122</v>
      </c>
      <c r="D67" s="216"/>
      <c r="E67" s="51">
        <v>0</v>
      </c>
      <c r="F67" s="34">
        <v>0.2</v>
      </c>
      <c r="G67" s="31">
        <v>0</v>
      </c>
      <c r="H67" s="83">
        <v>9.7000000000000003E-2</v>
      </c>
      <c r="I67" s="29">
        <f>((1.647*E67)+(2.197*F67)+2.746)*H67</f>
        <v>0.30898380000000003</v>
      </c>
    </row>
    <row r="68" spans="1:9" x14ac:dyDescent="0.25">
      <c r="A68" s="212" t="s">
        <v>79</v>
      </c>
      <c r="B68" s="212"/>
      <c r="C68" s="212"/>
      <c r="D68" s="212"/>
      <c r="E68" s="212"/>
      <c r="F68" s="212"/>
      <c r="G68" s="212"/>
      <c r="H68" s="212"/>
      <c r="I68" s="25">
        <f>SUM(I67:I67)</f>
        <v>0.30898380000000003</v>
      </c>
    </row>
    <row r="69" spans="1:9" x14ac:dyDescent="0.25">
      <c r="A69" s="217" t="s">
        <v>32</v>
      </c>
      <c r="B69" s="217"/>
      <c r="C69" s="217"/>
      <c r="D69" s="217"/>
      <c r="E69" s="217"/>
      <c r="F69" s="217"/>
      <c r="G69" s="217"/>
      <c r="H69" s="217"/>
      <c r="I69" s="217"/>
    </row>
    <row r="70" spans="1:9" x14ac:dyDescent="0.25">
      <c r="A70" s="46" t="s">
        <v>33</v>
      </c>
      <c r="B70" s="210"/>
      <c r="C70" s="210"/>
      <c r="D70" s="210"/>
      <c r="E70" s="210"/>
      <c r="F70" s="210"/>
      <c r="G70" s="210"/>
      <c r="H70" s="210"/>
      <c r="I70" s="210"/>
    </row>
    <row r="71" spans="1:9" ht="25.5" x14ac:dyDescent="0.25">
      <c r="A71" s="28" t="s">
        <v>73</v>
      </c>
      <c r="B71" s="208">
        <f>I52</f>
        <v>23.27</v>
      </c>
      <c r="C71" s="208"/>
      <c r="D71" s="208"/>
      <c r="E71" s="208"/>
      <c r="F71" s="208"/>
      <c r="G71" s="208"/>
      <c r="H71" s="208"/>
      <c r="I71" s="208"/>
    </row>
    <row r="72" spans="1:9" ht="25.5" x14ac:dyDescent="0.25">
      <c r="A72" s="28" t="s">
        <v>98</v>
      </c>
      <c r="B72" s="211">
        <f>I58</f>
        <v>5.1100000000000003</v>
      </c>
      <c r="C72" s="211"/>
      <c r="D72" s="211"/>
      <c r="E72" s="211"/>
      <c r="F72" s="211"/>
      <c r="G72" s="211"/>
      <c r="H72" s="211"/>
      <c r="I72" s="211"/>
    </row>
    <row r="73" spans="1:9" x14ac:dyDescent="0.25">
      <c r="A73" s="28" t="s">
        <v>35</v>
      </c>
      <c r="B73" s="211">
        <f>I63</f>
        <v>2.75</v>
      </c>
      <c r="C73" s="211"/>
      <c r="D73" s="211"/>
      <c r="E73" s="211"/>
      <c r="F73" s="211"/>
      <c r="G73" s="211"/>
      <c r="H73" s="211"/>
      <c r="I73" s="211"/>
    </row>
    <row r="74" spans="1:9" x14ac:dyDescent="0.25">
      <c r="A74" s="28" t="s">
        <v>80</v>
      </c>
      <c r="B74" s="208">
        <v>2</v>
      </c>
      <c r="C74" s="208"/>
      <c r="D74" s="208"/>
      <c r="E74" s="208"/>
      <c r="F74" s="208"/>
      <c r="G74" s="208"/>
      <c r="H74" s="208"/>
      <c r="I74" s="208"/>
    </row>
    <row r="75" spans="1:9" ht="25.5" x14ac:dyDescent="0.25">
      <c r="A75" s="28" t="s">
        <v>36</v>
      </c>
      <c r="B75" s="208">
        <f>B71+B73</f>
        <v>26.02</v>
      </c>
      <c r="C75" s="208"/>
      <c r="D75" s="208"/>
      <c r="E75" s="208"/>
      <c r="F75" s="208"/>
      <c r="G75" s="208"/>
      <c r="H75" s="208"/>
      <c r="I75" s="208"/>
    </row>
    <row r="76" spans="1:9" ht="25.5" x14ac:dyDescent="0.25">
      <c r="A76" s="28" t="s">
        <v>81</v>
      </c>
      <c r="B76" s="208">
        <f>B75/B74</f>
        <v>13.01</v>
      </c>
      <c r="C76" s="208"/>
      <c r="D76" s="208"/>
      <c r="E76" s="208"/>
      <c r="F76" s="208"/>
      <c r="G76" s="208"/>
      <c r="H76" s="208"/>
      <c r="I76" s="208"/>
    </row>
    <row r="77" spans="1:9" ht="25.5" x14ac:dyDescent="0.25">
      <c r="A77" s="28" t="s">
        <v>82</v>
      </c>
      <c r="B77" s="208">
        <f>B76+B72+I68</f>
        <v>18.428983800000001</v>
      </c>
      <c r="C77" s="208"/>
      <c r="D77" s="208"/>
      <c r="E77" s="208"/>
      <c r="F77" s="208"/>
      <c r="G77" s="208"/>
      <c r="H77" s="208"/>
      <c r="I77" s="208"/>
    </row>
    <row r="78" spans="1:9" x14ac:dyDescent="0.25">
      <c r="A78" s="28" t="s">
        <v>74</v>
      </c>
      <c r="B78" s="208">
        <f>B77*0.2963</f>
        <v>5.4605078999400005</v>
      </c>
      <c r="C78" s="208"/>
      <c r="D78" s="208"/>
      <c r="E78" s="208"/>
      <c r="F78" s="208"/>
      <c r="G78" s="208"/>
      <c r="H78" s="208"/>
      <c r="I78" s="208"/>
    </row>
    <row r="79" spans="1:9" x14ac:dyDescent="0.25">
      <c r="A79" s="45" t="s">
        <v>37</v>
      </c>
      <c r="B79" s="209">
        <f>B78+B77</f>
        <v>23.889491699940002</v>
      </c>
      <c r="C79" s="209"/>
      <c r="D79" s="209"/>
      <c r="E79" s="209"/>
      <c r="F79" s="209"/>
      <c r="G79" s="209"/>
      <c r="H79" s="209"/>
      <c r="I79" s="209"/>
    </row>
    <row r="83" spans="1:16" x14ac:dyDescent="0.25">
      <c r="A83" s="220" t="s">
        <v>59</v>
      </c>
      <c r="B83" s="220"/>
      <c r="C83" s="220"/>
      <c r="D83" s="220"/>
      <c r="E83" s="220"/>
      <c r="F83" s="220"/>
      <c r="G83" s="220"/>
      <c r="H83" s="220"/>
      <c r="I83" s="220"/>
      <c r="J83" s="64"/>
      <c r="K83" s="64"/>
      <c r="L83" s="64"/>
      <c r="M83" s="64"/>
      <c r="N83" s="64"/>
      <c r="O83" s="64"/>
      <c r="P83" s="64"/>
    </row>
    <row r="84" spans="1:16" ht="15" customHeight="1" x14ac:dyDescent="0.25">
      <c r="A84" s="120" t="s">
        <v>60</v>
      </c>
      <c r="B84" s="120"/>
      <c r="C84" s="120"/>
      <c r="D84" s="120"/>
      <c r="E84" s="120"/>
      <c r="F84" s="120"/>
      <c r="G84" s="120"/>
      <c r="H84" s="120"/>
      <c r="I84" s="120"/>
      <c r="J84" s="65"/>
      <c r="K84" s="65"/>
      <c r="L84" s="65"/>
      <c r="M84" s="65"/>
      <c r="N84" s="65"/>
      <c r="O84" s="65"/>
      <c r="P84" s="65"/>
    </row>
  </sheetData>
  <mergeCells count="63">
    <mergeCell ref="A6:I6"/>
    <mergeCell ref="A1:I1"/>
    <mergeCell ref="A2:I2"/>
    <mergeCell ref="A3:I3"/>
    <mergeCell ref="A4:I4"/>
    <mergeCell ref="A5:I5"/>
    <mergeCell ref="A25:I25"/>
    <mergeCell ref="A26:I26"/>
    <mergeCell ref="A30:H30"/>
    <mergeCell ref="C27:D27"/>
    <mergeCell ref="C28:D28"/>
    <mergeCell ref="C29:D29"/>
    <mergeCell ref="A16:I16"/>
    <mergeCell ref="A19:H19"/>
    <mergeCell ref="A20:I20"/>
    <mergeCell ref="A21:I21"/>
    <mergeCell ref="A24:H24"/>
    <mergeCell ref="A7:I7"/>
    <mergeCell ref="A8:I8"/>
    <mergeCell ref="A9:I9"/>
    <mergeCell ref="A14:H14"/>
    <mergeCell ref="A15:I15"/>
    <mergeCell ref="A83:I83"/>
    <mergeCell ref="A84:I84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A43:I43"/>
    <mergeCell ref="A44:I44"/>
    <mergeCell ref="A45:I45"/>
    <mergeCell ref="A46:I46"/>
    <mergeCell ref="A31:I31"/>
    <mergeCell ref="A47:I47"/>
    <mergeCell ref="A52:H52"/>
    <mergeCell ref="A53:I53"/>
    <mergeCell ref="A54:I54"/>
    <mergeCell ref="A58:H58"/>
    <mergeCell ref="C66:D66"/>
    <mergeCell ref="C67:D67"/>
    <mergeCell ref="A68:H68"/>
    <mergeCell ref="A69:I69"/>
    <mergeCell ref="A59:I59"/>
    <mergeCell ref="A60:I60"/>
    <mergeCell ref="A63:H63"/>
    <mergeCell ref="A64:I64"/>
    <mergeCell ref="A65:I65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P.ORÇAMENTÁRIA</vt:lpstr>
      <vt:lpstr>M. CÁLCULO</vt:lpstr>
      <vt:lpstr>CRONOGRAMA</vt:lpstr>
      <vt:lpstr>COMPOSIÇÕES</vt:lpstr>
      <vt:lpstr>COMPOSIÇÕES!Area_de_impressao</vt:lpstr>
      <vt:lpstr>CRONOGRAMA!Area_de_impressao</vt:lpstr>
      <vt:lpstr>'M. CÁLCULO'!Area_de_impressao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2022-12-08T18:01:27Z</cp:lastPrinted>
  <dcterms:created xsi:type="dcterms:W3CDTF">2017-02-23T12:49:41Z</dcterms:created>
  <dcterms:modified xsi:type="dcterms:W3CDTF">2022-12-08T18:01:34Z</dcterms:modified>
</cp:coreProperties>
</file>