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20490" windowHeight="7395" activeTab="1"/>
  </bookViews>
  <sheets>
    <sheet name="P.ORÇAMENTÁRIA" sheetId="6" r:id="rId1"/>
    <sheet name="CRONOGRAMA" sheetId="2" r:id="rId2"/>
    <sheet name="COMP'S" sheetId="14" r:id="rId3"/>
    <sheet name="Plan1" sheetId="15" r:id="rId4"/>
  </sheets>
  <definedNames>
    <definedName name="_xlnm.Print_Area" localSheetId="2">'COMP''S'!$A$1:$J$87</definedName>
    <definedName name="_xlnm.Print_Area" localSheetId="1">CRONOGRAMA!$A$1:$V$71</definedName>
    <definedName name="_xlnm.Print_Area" localSheetId="0">P.ORÇAMENTÁRIA!$A$1:$I$230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6" l="1"/>
  <c r="I260" i="6"/>
  <c r="J63" i="14"/>
  <c r="J64" i="14"/>
  <c r="J65" i="14"/>
  <c r="J62" i="14"/>
  <c r="I56" i="14"/>
  <c r="J56" i="14" s="1"/>
  <c r="I57" i="14"/>
  <c r="J57" i="14" s="1"/>
  <c r="I55" i="14"/>
  <c r="J55" i="14" s="1"/>
  <c r="J66" i="14" l="1"/>
  <c r="J58" i="14"/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G206" i="6" s="1"/>
  <c r="H206" i="6" s="1"/>
  <c r="K207" i="6"/>
  <c r="K208" i="6"/>
  <c r="K209" i="6"/>
  <c r="K210" i="6"/>
  <c r="G210" i="6" s="1"/>
  <c r="H210" i="6" s="1"/>
  <c r="K211" i="6"/>
  <c r="K212" i="6"/>
  <c r="K213" i="6"/>
  <c r="K214" i="6"/>
  <c r="K215" i="6"/>
  <c r="K216" i="6"/>
  <c r="K217" i="6"/>
  <c r="K218" i="6"/>
  <c r="G218" i="6" s="1"/>
  <c r="H218" i="6" s="1"/>
  <c r="K220" i="6"/>
  <c r="K221" i="6"/>
  <c r="K222" i="6"/>
  <c r="K223" i="6"/>
  <c r="I12" i="14"/>
  <c r="I13" i="14"/>
  <c r="J13" i="14" s="1"/>
  <c r="I14" i="14"/>
  <c r="J14" i="14" s="1"/>
  <c r="I11" i="14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19" i="14"/>
  <c r="J19" i="14" s="1"/>
  <c r="G203" i="6"/>
  <c r="H203" i="6" s="1"/>
  <c r="G205" i="6"/>
  <c r="H205" i="6" s="1"/>
  <c r="G208" i="6"/>
  <c r="H208" i="6" s="1"/>
  <c r="G209" i="6"/>
  <c r="H209" i="6" s="1"/>
  <c r="G204" i="6"/>
  <c r="H204" i="6" s="1"/>
  <c r="G207" i="6"/>
  <c r="H207" i="6" s="1"/>
  <c r="G176" i="6"/>
  <c r="H176" i="6" s="1"/>
  <c r="J32" i="14" l="1"/>
  <c r="F194" i="6" l="1"/>
  <c r="G117" i="6" l="1"/>
  <c r="H117" i="6" s="1"/>
  <c r="D19" i="15"/>
  <c r="O9" i="15"/>
  <c r="P7" i="15"/>
  <c r="E16" i="15"/>
  <c r="E12" i="15"/>
  <c r="C12" i="15"/>
  <c r="C16" i="15"/>
  <c r="O7" i="15"/>
  <c r="E5" i="15"/>
  <c r="C5" i="15"/>
  <c r="N7" i="15"/>
  <c r="M7" i="15" l="1"/>
  <c r="G68" i="6" l="1"/>
  <c r="F68" i="6"/>
  <c r="H68" i="6" l="1"/>
  <c r="G195" i="6" l="1"/>
  <c r="G196" i="6"/>
  <c r="G197" i="6"/>
  <c r="H197" i="6" s="1"/>
  <c r="G198" i="6"/>
  <c r="G199" i="6"/>
  <c r="G200" i="6"/>
  <c r="G202" i="6"/>
  <c r="H202" i="6" s="1"/>
  <c r="G212" i="6"/>
  <c r="H212" i="6" s="1"/>
  <c r="G159" i="6"/>
  <c r="H159" i="6" s="1"/>
  <c r="G160" i="6"/>
  <c r="H160" i="6" s="1"/>
  <c r="G161" i="6"/>
  <c r="H161" i="6" s="1"/>
  <c r="G162" i="6"/>
  <c r="H162" i="6" s="1"/>
  <c r="G163" i="6"/>
  <c r="H163" i="6" s="1"/>
  <c r="G164" i="6"/>
  <c r="H164" i="6" s="1"/>
  <c r="G166" i="6"/>
  <c r="H166" i="6" s="1"/>
  <c r="G168" i="6"/>
  <c r="H168" i="6" s="1"/>
  <c r="G172" i="6"/>
  <c r="H172" i="6" s="1"/>
  <c r="G173" i="6"/>
  <c r="H173" i="6" s="1"/>
  <c r="G174" i="6"/>
  <c r="H174" i="6" s="1"/>
  <c r="G175" i="6"/>
  <c r="H175" i="6" s="1"/>
  <c r="G178" i="6"/>
  <c r="H178" i="6" s="1"/>
  <c r="G179" i="6"/>
  <c r="H179" i="6" s="1"/>
  <c r="G131" i="6"/>
  <c r="H131" i="6" s="1"/>
  <c r="G132" i="6"/>
  <c r="H132" i="6" s="1"/>
  <c r="G133" i="6"/>
  <c r="H133" i="6" s="1"/>
  <c r="G135" i="6"/>
  <c r="H135" i="6" s="1"/>
  <c r="G136" i="6"/>
  <c r="H136" i="6" s="1"/>
  <c r="G138" i="6"/>
  <c r="H138" i="6" s="1"/>
  <c r="G139" i="6"/>
  <c r="H139" i="6" s="1"/>
  <c r="G140" i="6"/>
  <c r="H140" i="6" s="1"/>
  <c r="G142" i="6"/>
  <c r="H142" i="6" s="1"/>
  <c r="G143" i="6"/>
  <c r="H143" i="6" s="1"/>
  <c r="G145" i="6"/>
  <c r="H145" i="6" s="1"/>
  <c r="G146" i="6"/>
  <c r="H146" i="6" s="1"/>
  <c r="G147" i="6"/>
  <c r="H147" i="6" s="1"/>
  <c r="G148" i="6"/>
  <c r="H148" i="6" s="1"/>
  <c r="G150" i="6"/>
  <c r="H150" i="6" s="1"/>
  <c r="G152" i="6"/>
  <c r="H152" i="6" s="1"/>
  <c r="G156" i="6"/>
  <c r="H156" i="6" s="1"/>
  <c r="G157" i="6"/>
  <c r="H157" i="6" s="1"/>
  <c r="G181" i="6"/>
  <c r="H181" i="6" s="1"/>
  <c r="G185" i="6"/>
  <c r="H185" i="6" s="1"/>
  <c r="G186" i="6"/>
  <c r="H186" i="6" s="1"/>
  <c r="G187" i="6"/>
  <c r="H187" i="6" s="1"/>
  <c r="G188" i="6"/>
  <c r="H188" i="6" s="1"/>
  <c r="G190" i="6"/>
  <c r="H190" i="6" s="1"/>
  <c r="G194" i="6"/>
  <c r="G214" i="6"/>
  <c r="H214" i="6" s="1"/>
  <c r="G215" i="6"/>
  <c r="H215" i="6" s="1"/>
  <c r="G216" i="6"/>
  <c r="H216" i="6" s="1"/>
  <c r="G217" i="6"/>
  <c r="H217" i="6" s="1"/>
  <c r="G108" i="6"/>
  <c r="H108" i="6" s="1"/>
  <c r="G107" i="6"/>
  <c r="H107" i="6" s="1"/>
  <c r="G111" i="6"/>
  <c r="H111" i="6" s="1"/>
  <c r="G112" i="6"/>
  <c r="H112" i="6" s="1"/>
  <c r="G114" i="6"/>
  <c r="H114" i="6" s="1"/>
  <c r="G115" i="6"/>
  <c r="H115" i="6" s="1"/>
  <c r="G116" i="6"/>
  <c r="H116" i="6" s="1"/>
  <c r="G119" i="6"/>
  <c r="H119" i="6" s="1"/>
  <c r="G120" i="6"/>
  <c r="H120" i="6" s="1"/>
  <c r="G122" i="6"/>
  <c r="H122" i="6" s="1"/>
  <c r="G123" i="6"/>
  <c r="H123" i="6" s="1"/>
  <c r="G127" i="6"/>
  <c r="H127" i="6" s="1"/>
  <c r="G129" i="6"/>
  <c r="H129" i="6" s="1"/>
  <c r="G78" i="6"/>
  <c r="H78" i="6" s="1"/>
  <c r="G82" i="6"/>
  <c r="H82" i="6" s="1"/>
  <c r="G86" i="6"/>
  <c r="H86" i="6" s="1"/>
  <c r="G87" i="6"/>
  <c r="H87" i="6" s="1"/>
  <c r="G91" i="6"/>
  <c r="H91" i="6" s="1"/>
  <c r="G92" i="6"/>
  <c r="G94" i="6"/>
  <c r="H94" i="6" s="1"/>
  <c r="G84" i="6"/>
  <c r="H84" i="6" s="1"/>
  <c r="G73" i="6"/>
  <c r="H73" i="6" s="1"/>
  <c r="H74" i="6" s="1"/>
  <c r="C29" i="2" s="1"/>
  <c r="N31" i="2" s="1"/>
  <c r="G77" i="6"/>
  <c r="H77" i="6" s="1"/>
  <c r="G96" i="6"/>
  <c r="H96" i="6" s="1"/>
  <c r="G97" i="6"/>
  <c r="H97" i="6" s="1"/>
  <c r="G101" i="6"/>
  <c r="H101" i="6" s="1"/>
  <c r="G103" i="6"/>
  <c r="H103" i="6" s="1"/>
  <c r="G104" i="6"/>
  <c r="H104" i="6" s="1"/>
  <c r="G106" i="6"/>
  <c r="H106" i="6" s="1"/>
  <c r="H194" i="6" l="1"/>
  <c r="H200" i="6"/>
  <c r="H199" i="6"/>
  <c r="H198" i="6"/>
  <c r="H196" i="6"/>
  <c r="H195" i="6"/>
  <c r="H182" i="6"/>
  <c r="C50" i="2" s="1"/>
  <c r="H191" i="6"/>
  <c r="C53" i="2" s="1"/>
  <c r="T55" i="2" s="1"/>
  <c r="H153" i="6"/>
  <c r="C44" i="2" s="1"/>
  <c r="H169" i="6"/>
  <c r="C47" i="2" s="1"/>
  <c r="T49" i="2" s="1"/>
  <c r="H88" i="6"/>
  <c r="C35" i="2" s="1"/>
  <c r="H79" i="6"/>
  <c r="C32" i="2" s="1"/>
  <c r="K34" i="2" s="1"/>
  <c r="H92" i="6"/>
  <c r="H98" i="6" s="1"/>
  <c r="C38" i="2" s="1"/>
  <c r="F54" i="6"/>
  <c r="Q46" i="2" l="1"/>
  <c r="K46" i="2"/>
  <c r="N46" i="2"/>
  <c r="T46" i="2"/>
  <c r="N37" i="2"/>
  <c r="K37" i="2"/>
  <c r="N40" i="2"/>
  <c r="Q40" i="2"/>
  <c r="T52" i="2"/>
  <c r="Q52" i="2"/>
  <c r="G54" i="6"/>
  <c r="H54" i="6" s="1"/>
  <c r="G55" i="6"/>
  <c r="H55" i="6" s="1"/>
  <c r="G56" i="6"/>
  <c r="H56" i="6" s="1"/>
  <c r="G60" i="6"/>
  <c r="H60" i="6" s="1"/>
  <c r="G61" i="6"/>
  <c r="H61" i="6" s="1"/>
  <c r="G63" i="6"/>
  <c r="H63" i="6" s="1"/>
  <c r="G67" i="6"/>
  <c r="H67" i="6" s="1"/>
  <c r="G70" i="6"/>
  <c r="H70" i="6" s="1"/>
  <c r="G49" i="6"/>
  <c r="H49" i="6" s="1"/>
  <c r="G51" i="6"/>
  <c r="H51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1" i="6"/>
  <c r="H41" i="6" s="1"/>
  <c r="G42" i="6"/>
  <c r="H42" i="6" s="1"/>
  <c r="G43" i="6"/>
  <c r="H43" i="6" s="1"/>
  <c r="G44" i="6"/>
  <c r="H44" i="6" s="1"/>
  <c r="G45" i="6"/>
  <c r="H45" i="6" s="1"/>
  <c r="G223" i="6"/>
  <c r="H223" i="6" s="1"/>
  <c r="H224" i="6" s="1"/>
  <c r="C59" i="2" s="1"/>
  <c r="T61" i="2" s="1"/>
  <c r="K224" i="6"/>
  <c r="G32" i="6"/>
  <c r="H32" i="6" s="1"/>
  <c r="G29" i="6"/>
  <c r="H29" i="6" s="1"/>
  <c r="G12" i="6"/>
  <c r="H12" i="6" s="1"/>
  <c r="G13" i="6"/>
  <c r="H13" i="6" s="1"/>
  <c r="G14" i="6"/>
  <c r="H14" i="6" s="1"/>
  <c r="G15" i="6"/>
  <c r="H15" i="6" s="1"/>
  <c r="G16" i="6"/>
  <c r="H16" i="6" s="1"/>
  <c r="G17" i="6"/>
  <c r="H17" i="6" s="1"/>
  <c r="K9" i="6"/>
  <c r="T62" i="2" l="1"/>
  <c r="H71" i="6"/>
  <c r="C26" i="2" s="1"/>
  <c r="H64" i="6"/>
  <c r="C23" i="2" s="1"/>
  <c r="K25" i="2" s="1"/>
  <c r="H57" i="6"/>
  <c r="C20" i="2" s="1"/>
  <c r="K22" i="2" s="1"/>
  <c r="H52" i="6"/>
  <c r="C17" i="2" s="1"/>
  <c r="K19" i="2" l="1"/>
  <c r="H19" i="2"/>
  <c r="N28" i="2"/>
  <c r="K28" i="2"/>
  <c r="G23" i="6" l="1"/>
  <c r="H23" i="6" l="1"/>
  <c r="G30" i="6"/>
  <c r="H30" i="6" l="1"/>
  <c r="G28" i="6" l="1"/>
  <c r="H28" i="6" l="1"/>
  <c r="I74" i="14"/>
  <c r="I73" i="14"/>
  <c r="J71" i="14" l="1"/>
  <c r="I75" i="14" s="1"/>
  <c r="I77" i="14" s="1"/>
  <c r="I78" i="14" s="1"/>
  <c r="I79" i="14" s="1"/>
  <c r="I80" i="14" s="1"/>
  <c r="I40" i="14"/>
  <c r="I81" i="14" l="1"/>
  <c r="J219" i="6" s="1"/>
  <c r="K219" i="6" s="1"/>
  <c r="G219" i="6" s="1"/>
  <c r="H219" i="6" s="1"/>
  <c r="H220" i="6" s="1"/>
  <c r="C56" i="2" s="1"/>
  <c r="J36" i="14"/>
  <c r="J37" i="14" s="1"/>
  <c r="I41" i="14" s="1"/>
  <c r="J12" i="14"/>
  <c r="J11" i="14"/>
  <c r="Q58" i="2" l="1"/>
  <c r="K58" i="2"/>
  <c r="N58" i="2"/>
  <c r="H58" i="2"/>
  <c r="J15" i="14"/>
  <c r="I39" i="14"/>
  <c r="I43" i="14" s="1"/>
  <c r="I44" i="14" s="1"/>
  <c r="I45" i="14" s="1"/>
  <c r="I46" i="14" s="1"/>
  <c r="I47" i="14" l="1"/>
  <c r="J109" i="6" s="1"/>
  <c r="K109" i="6" s="1"/>
  <c r="G109" i="6" s="1"/>
  <c r="H109" i="6" s="1"/>
  <c r="H124" i="6" s="1"/>
  <c r="C41" i="2" s="1"/>
  <c r="Q43" i="2" l="1"/>
  <c r="N43" i="2"/>
  <c r="H43" i="2"/>
  <c r="K43" i="2"/>
  <c r="G21" i="6"/>
  <c r="H21" i="6" s="1"/>
  <c r="H24" i="6" s="1"/>
  <c r="C11" i="2" s="1"/>
  <c r="G31" i="6"/>
  <c r="H31" i="6" s="1"/>
  <c r="G10" i="6"/>
  <c r="H10" i="6" s="1"/>
  <c r="E13" i="2" l="1"/>
  <c r="H13" i="2"/>
  <c r="G27" i="6"/>
  <c r="H27" i="6" l="1"/>
  <c r="H46" i="6" s="1"/>
  <c r="C14" i="2" s="1"/>
  <c r="G9" i="6"/>
  <c r="N16" i="2" l="1"/>
  <c r="N62" i="2" s="1"/>
  <c r="K16" i="2"/>
  <c r="K62" i="2" s="1"/>
  <c r="Q16" i="2"/>
  <c r="Q62" i="2" s="1"/>
  <c r="H16" i="2"/>
  <c r="H62" i="2" s="1"/>
  <c r="H9" i="6"/>
  <c r="H18" i="6" l="1"/>
  <c r="C8" i="2" s="1"/>
  <c r="E10" i="2" s="1"/>
  <c r="E62" i="2" s="1"/>
  <c r="C62" i="2" l="1"/>
  <c r="H225" i="6"/>
  <c r="I109" i="6" s="1"/>
  <c r="I219" i="6" l="1"/>
  <c r="I218" i="6"/>
  <c r="I176" i="6"/>
  <c r="I204" i="6"/>
  <c r="I208" i="6"/>
  <c r="I203" i="6"/>
  <c r="I207" i="6"/>
  <c r="I205" i="6"/>
  <c r="I206" i="6"/>
  <c r="I210" i="6"/>
  <c r="I209" i="6"/>
  <c r="I68" i="6"/>
  <c r="I117" i="6"/>
  <c r="D50" i="2"/>
  <c r="D53" i="2"/>
  <c r="D44" i="2"/>
  <c r="D47" i="2"/>
  <c r="D38" i="2"/>
  <c r="D41" i="2"/>
  <c r="D35" i="2"/>
  <c r="D29" i="2"/>
  <c r="D32" i="2"/>
  <c r="D23" i="2"/>
  <c r="D26" i="2"/>
  <c r="D17" i="2"/>
  <c r="D20" i="2"/>
  <c r="N63" i="2"/>
  <c r="K63" i="2"/>
  <c r="I220" i="6"/>
  <c r="I224" i="6"/>
  <c r="I200" i="6"/>
  <c r="I197" i="6"/>
  <c r="I212" i="6"/>
  <c r="I199" i="6"/>
  <c r="I196" i="6"/>
  <c r="I195" i="6"/>
  <c r="I198" i="6"/>
  <c r="I202" i="6"/>
  <c r="I182" i="6"/>
  <c r="I191" i="6"/>
  <c r="I153" i="6"/>
  <c r="I169" i="6"/>
  <c r="I175" i="6"/>
  <c r="I168" i="6"/>
  <c r="I163" i="6"/>
  <c r="I173" i="6"/>
  <c r="I161" i="6"/>
  <c r="I166" i="6"/>
  <c r="I178" i="6"/>
  <c r="I159" i="6"/>
  <c r="I179" i="6"/>
  <c r="I172" i="6"/>
  <c r="I160" i="6"/>
  <c r="I164" i="6"/>
  <c r="I174" i="6"/>
  <c r="I162" i="6"/>
  <c r="I124" i="6"/>
  <c r="I150" i="6"/>
  <c r="I142" i="6"/>
  <c r="I146" i="6"/>
  <c r="I135" i="6"/>
  <c r="I139" i="6"/>
  <c r="I143" i="6"/>
  <c r="I147" i="6"/>
  <c r="I133" i="6"/>
  <c r="I138" i="6"/>
  <c r="I181" i="6"/>
  <c r="I152" i="6"/>
  <c r="I145" i="6"/>
  <c r="I131" i="6"/>
  <c r="I140" i="6"/>
  <c r="I157" i="6"/>
  <c r="I148" i="6"/>
  <c r="I136" i="6"/>
  <c r="I132" i="6"/>
  <c r="I156" i="6"/>
  <c r="I123" i="6"/>
  <c r="I122" i="6"/>
  <c r="I107" i="6"/>
  <c r="I116" i="6"/>
  <c r="I185" i="6"/>
  <c r="I112" i="6"/>
  <c r="I187" i="6"/>
  <c r="I119" i="6"/>
  <c r="I129" i="6"/>
  <c r="I115" i="6"/>
  <c r="I108" i="6"/>
  <c r="I114" i="6"/>
  <c r="I120" i="6"/>
  <c r="I186" i="6"/>
  <c r="I127" i="6"/>
  <c r="I111" i="6"/>
  <c r="I88" i="6"/>
  <c r="I98" i="6"/>
  <c r="I74" i="6"/>
  <c r="I79" i="6"/>
  <c r="I71" i="6"/>
  <c r="I84" i="6"/>
  <c r="I92" i="6"/>
  <c r="I87" i="6"/>
  <c r="I91" i="6"/>
  <c r="I82" i="6"/>
  <c r="I86" i="6"/>
  <c r="I78" i="6"/>
  <c r="I94" i="6"/>
  <c r="I188" i="6"/>
  <c r="I73" i="6"/>
  <c r="I106" i="6"/>
  <c r="I103" i="6"/>
  <c r="I104" i="6"/>
  <c r="I217" i="6"/>
  <c r="I101" i="6"/>
  <c r="I216" i="6"/>
  <c r="I194" i="6"/>
  <c r="I190" i="6"/>
  <c r="I215" i="6"/>
  <c r="I214" i="6"/>
  <c r="I77" i="6"/>
  <c r="I97" i="6"/>
  <c r="I96" i="6"/>
  <c r="I57" i="6"/>
  <c r="I64" i="6"/>
  <c r="I52" i="6"/>
  <c r="I63" i="6"/>
  <c r="I67" i="6"/>
  <c r="I70" i="6"/>
  <c r="I55" i="6"/>
  <c r="I60" i="6"/>
  <c r="I56" i="6"/>
  <c r="I54" i="6"/>
  <c r="I61" i="6"/>
  <c r="I51" i="6"/>
  <c r="I49" i="6"/>
  <c r="I29" i="6"/>
  <c r="I46" i="6"/>
  <c r="I37" i="6"/>
  <c r="I41" i="6"/>
  <c r="I45" i="6"/>
  <c r="I32" i="6"/>
  <c r="I36" i="6"/>
  <c r="I44" i="6"/>
  <c r="I39" i="6"/>
  <c r="I38" i="6"/>
  <c r="I42" i="6"/>
  <c r="I43" i="6"/>
  <c r="I35" i="6"/>
  <c r="I34" i="6"/>
  <c r="I24" i="6"/>
  <c r="I223" i="6"/>
  <c r="I17" i="6"/>
  <c r="I16" i="6"/>
  <c r="I23" i="6"/>
  <c r="I14" i="6"/>
  <c r="I15" i="6"/>
  <c r="I12" i="6"/>
  <c r="I13" i="6"/>
  <c r="I30" i="6"/>
  <c r="I18" i="6"/>
  <c r="I28" i="6"/>
  <c r="I10" i="6"/>
  <c r="I27" i="6"/>
  <c r="I21" i="6"/>
  <c r="I31" i="6"/>
  <c r="I9" i="6"/>
  <c r="I225" i="6"/>
  <c r="D8" i="2"/>
  <c r="C63" i="2"/>
  <c r="D59" i="2"/>
  <c r="D14" i="2"/>
  <c r="D56" i="2"/>
  <c r="Q63" i="2"/>
  <c r="D11" i="2"/>
  <c r="T63" i="2"/>
  <c r="E64" i="2" l="1"/>
  <c r="E65" i="2" s="1"/>
  <c r="E63" i="2"/>
  <c r="H63" i="2"/>
  <c r="H64" i="2" l="1"/>
  <c r="K64" i="2" s="1"/>
  <c r="N64" i="2" s="1"/>
  <c r="Q64" i="2" s="1"/>
  <c r="T64" i="2" s="1"/>
  <c r="H65" i="2" l="1"/>
  <c r="K65" i="2" l="1"/>
  <c r="N65" i="2"/>
  <c r="Q65" i="2"/>
  <c r="T65" i="2"/>
</calcChain>
</file>

<file path=xl/sharedStrings.xml><?xml version="1.0" encoding="utf-8"?>
<sst xmlns="http://schemas.openxmlformats.org/spreadsheetml/2006/main" count="905" uniqueCount="505">
  <si>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</si>
  <si>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</si>
  <si>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</si>
  <si>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</si>
  <si>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</si>
  <si>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</si>
  <si>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</si>
  <si>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</si>
  <si>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</si>
  <si>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2.2</t>
  </si>
  <si>
    <t>3.1</t>
  </si>
  <si>
    <t>3.2</t>
  </si>
  <si>
    <t>VALOR TOTAL:</t>
  </si>
  <si>
    <t>PLANILHA ORÇAMENTÁRIA</t>
  </si>
  <si>
    <t>3.3</t>
  </si>
  <si>
    <t>M2</t>
  </si>
  <si>
    <t>M3</t>
  </si>
  <si>
    <t>4.1</t>
  </si>
  <si>
    <t>1.2</t>
  </si>
  <si>
    <t>DESCRIÇÃO</t>
  </si>
  <si>
    <t>FONTE</t>
  </si>
  <si>
    <t xml:space="preserve">CÓDIGO </t>
  </si>
  <si>
    <t>P. UNITÁRIO</t>
  </si>
  <si>
    <t>P. TOTAL</t>
  </si>
  <si>
    <t>%/TOTAL</t>
  </si>
  <si>
    <t>COMPOSIÇÃO UNITÁRIA DE PREÇO</t>
  </si>
  <si>
    <t>Mão-de-Obra</t>
  </si>
  <si>
    <t>Insumo</t>
  </si>
  <si>
    <t>Unid.</t>
  </si>
  <si>
    <t>codigo</t>
  </si>
  <si>
    <t xml:space="preserve">H     </t>
  </si>
  <si>
    <t>Total (A)</t>
  </si>
  <si>
    <t>Discriminação</t>
  </si>
  <si>
    <t>Materias (B)</t>
  </si>
  <si>
    <t>Produção da Equipe (D)</t>
  </si>
  <si>
    <t>Custo Horário Total [(A)+(C)]</t>
  </si>
  <si>
    <t>Custo Unitário da Execução [(A)+(C)/(D)]=(E)</t>
  </si>
  <si>
    <t>Custo Direto Total [(B)+(E)]</t>
  </si>
  <si>
    <t>Custo Unitário (adotado)</t>
  </si>
  <si>
    <t>CRONOGRAMA FÍSICO FINANCEIRO</t>
  </si>
  <si>
    <t>5.1</t>
  </si>
  <si>
    <t>SUBTOTAIS</t>
  </si>
  <si>
    <t>PRAZO DE EXECUÇÃO</t>
  </si>
  <si>
    <t>MÊS 01</t>
  </si>
  <si>
    <t>MÊS 02</t>
  </si>
  <si>
    <t>MÊS 03</t>
  </si>
  <si>
    <t>MÊS 04</t>
  </si>
  <si>
    <t>TOTAL ACUMULADO</t>
  </si>
  <si>
    <t>INSTALAÇÃO DO CANTEIRO DE OBRAS</t>
  </si>
  <si>
    <t>PAVIMENTAÇÃO</t>
  </si>
  <si>
    <t>Cesar Augusto Tercio Zamperlini</t>
  </si>
  <si>
    <t>ENGENHEIRO CIVIL - CREA -ES 41.899/D</t>
  </si>
  <si>
    <t>PEDREIRO (LABOR)</t>
  </si>
  <si>
    <t>SERVENTE (LABOR)</t>
  </si>
  <si>
    <t>Coefic.</t>
  </si>
  <si>
    <t>C. Produção</t>
  </si>
  <si>
    <t>Preço Prod.</t>
  </si>
  <si>
    <t>Preço Improd.</t>
  </si>
  <si>
    <t>Preço Unit.</t>
  </si>
  <si>
    <t>Material</t>
  </si>
  <si>
    <t>Total (B)</t>
  </si>
  <si>
    <t>Total (C)</t>
  </si>
  <si>
    <t>Custo</t>
  </si>
  <si>
    <t>Equipamentos/Serviços</t>
  </si>
  <si>
    <t>Equipamentos/Serviços (C)</t>
  </si>
  <si>
    <t>Valores</t>
  </si>
  <si>
    <t>Observações</t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</si>
  <si>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UND</t>
    </r>
  </si>
  <si>
    <t>KG</t>
  </si>
  <si>
    <t>IOPES</t>
  </si>
  <si>
    <t>Fonte</t>
  </si>
  <si>
    <r>
      <t xml:space="preserve">LS:
</t>
    </r>
    <r>
      <rPr>
        <sz val="9"/>
        <rFont val="Calibri"/>
        <family val="2"/>
        <scheme val="minor"/>
      </rPr>
      <t xml:space="preserve">157,27%
</t>
    </r>
  </si>
  <si>
    <r>
      <t xml:space="preserve">OBRA: </t>
    </r>
    <r>
      <rPr>
        <sz val="11"/>
        <rFont val="Calibri"/>
        <family val="2"/>
        <scheme val="minor"/>
      </rPr>
      <t>CONSTRUÇÃO DE PRAÇA SAUDÁVEL EM SÃO JORGE TIRADENTES</t>
    </r>
  </si>
  <si>
    <r>
      <t xml:space="preserve">LOCAL: </t>
    </r>
    <r>
      <rPr>
        <sz val="11"/>
        <rFont val="Calibri"/>
        <family val="2"/>
        <scheme val="minor"/>
      </rPr>
      <t>SÃO JORGE TIRADENTES, RIO BANANAL/ES</t>
    </r>
  </si>
  <si>
    <t>TAPUMES, BARRACÕES E COBERTURAS</t>
  </si>
  <si>
    <t>1.1.1</t>
  </si>
  <si>
    <t>1.1.2</t>
  </si>
  <si>
    <t>Tapume Telha Metálica Ondulada em aço galvalume 0,50mm Branca h=2,20m, incl. montagem estr. mad. 8"x8", c/adesivo "DER-ES" 60x60cm a cada 10m, incl. faixas pint. esmalte sint. cores azul c/ h=30cm e rosa c/ h=10cm (Reaproveitamento 2x)</t>
  </si>
  <si>
    <t>DER-ES</t>
  </si>
  <si>
    <t>m²</t>
  </si>
  <si>
    <t>m</t>
  </si>
  <si>
    <t>Placa de obra nas dimensões de 2.0 x 4.0 m, padrão DER</t>
  </si>
  <si>
    <t>INSTALAÇÃO DO CANTEIRO DE OBRAS (UTILIZAÇÃO 1 VEZ), PROJETO PADRÃO LABOR - NR.18</t>
  </si>
  <si>
    <t>1.2.1</t>
  </si>
  <si>
    <t>Barracão para depósito de cimento área de 10.90m2, de chapa de compensado 12mm e pontaletes 8x8cm, piso cimentado e cobertura de telhas de fibrocimento de 6mm, inclusive ponto de luz, conf. projeto (1 utilização)</t>
  </si>
  <si>
    <t>und</t>
  </si>
  <si>
    <t>Galpão para serraria e carpintaria área 12.00m2, em peça de madeira 8x8cm e contraventamento de 5x7cm, cobertura de telha de fibroc. de 6mm, inclusive ponto e cabo de alimentação da máquina, conf. projeto (1 utilização)</t>
  </si>
  <si>
    <t>Reservatório de poliestileno de 500L, incl. suporte em madeira de 7x12cm e 5x7cm, elevado de 4m, conf. projeto (1 utilização)</t>
  </si>
  <si>
    <t>SUBTOTAL 1.0: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</si>
  <si>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</si>
  <si>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</si>
  <si>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</si>
  <si>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1.2.2</t>
  </si>
  <si>
    <t>1.2.3</t>
  </si>
  <si>
    <t>1.2.4</t>
  </si>
  <si>
    <t>1.2.5</t>
  </si>
  <si>
    <t>1.2.6</t>
  </si>
  <si>
    <t>MOVIMENTO DE TERRA</t>
  </si>
  <si>
    <t>ESCAVAÇÕES</t>
  </si>
  <si>
    <t>2.1.1</t>
  </si>
  <si>
    <t>Escavação manual em material de 1a. categoria, até 1.50 m de profundidade</t>
  </si>
  <si>
    <t>m³</t>
  </si>
  <si>
    <t>REATERRO E COMPACTAÇÕES</t>
  </si>
  <si>
    <t>2.2.1</t>
  </si>
  <si>
    <t>Reaterro apiloado de cavas de fundação, em camadas de 20 cm</t>
  </si>
  <si>
    <t>SUBTOTAL 2.0:</t>
  </si>
  <si>
    <t>ESTRUTURAS</t>
  </si>
  <si>
    <t>INFRA-ESTRUTURA (FUNDAÇÃO)</t>
  </si>
  <si>
    <t>3.1.1</t>
  </si>
  <si>
    <t>Fôrma de tábua de madeira de 2.5 x 30.0 cm para fundações, levando-se em conta a utilização 5 vezes (incluido o material, corte, montagem, escoramento e desforma)</t>
  </si>
  <si>
    <t>Fornecimento, preparo e aplicação de concreto Fck = 30 MPa (com brita 1 e 2) - (5% de perdas já incluído no custo)</t>
  </si>
  <si>
    <t>Fornecimento, dobragem e colocação em fôrma, de armadura CA-60 B fina, diâmetro de 4.0 a 7.0mm</t>
  </si>
  <si>
    <t>Fornecimento, dobragem e colocação em fôrma, de armadura CA-50 A média, diâmetro de 6.3 a 10.0 mm</t>
  </si>
  <si>
    <t>Fornecimento, dobragem e colocação em fôrma, de armadura CA-50 A grossa diâmetro de 12.5 a 25.0 mm (1/2 a 1")</t>
  </si>
  <si>
    <t>3.1.2</t>
  </si>
  <si>
    <t>3.1.3</t>
  </si>
  <si>
    <t>3.1.4</t>
  </si>
  <si>
    <t>3.1.5</t>
  </si>
  <si>
    <t>kg</t>
  </si>
  <si>
    <t>3.1.6</t>
  </si>
  <si>
    <t>Fornecimento, preparo e aplicação de concreto magro com consumo mínimo de cimento de 250 kg/m3 (brita 1 e 2) - (5% de perdas já incluído no custo)</t>
  </si>
  <si>
    <t>SUPER-ESTRUTURA</t>
  </si>
  <si>
    <t>Fôrma em chapa de madeira compensada plastificada 12mm para estrutura em geral, 5 reaproveitamentos, reforçada com sarrafos de madeira 2.5x10cm (incl material, corte, montagem, escoras em eucalipto e desforma)</t>
  </si>
  <si>
    <t>Fornecimento, dobragem e colocação em fôrma, de armadura CA-50 A grossa, diâmetro de 12.5 a 25.0mm</t>
  </si>
  <si>
    <t>Laje pré-moldada para forro simples revestido, vão até 3.5m, capeamento 2cm, esp. 10cm, Fck = 150Kg/cm2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</si>
  <si>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</si>
  <si>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</si>
  <si>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</si>
  <si>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</si>
  <si>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</si>
  <si>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</si>
  <si>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</si>
  <si>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</si>
  <si>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</si>
  <si>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</si>
  <si>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</si>
  <si>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SUPER-ESTRUTURA (MOBILIÁRIO)</t>
  </si>
  <si>
    <t>Fornecimento, preparo e aplicação de concreto magro com consumo minimo de cimento de 250kg/m3 (brita 1 e 2 ) - (5% de perdas já incluido no custo)</t>
  </si>
  <si>
    <t>SUBTOTAL 3.0:</t>
  </si>
  <si>
    <t>PAREDES E PAINÉIS</t>
  </si>
  <si>
    <t>4.1.1</t>
  </si>
  <si>
    <t>VERGAS/CONTRAVERGAS</t>
  </si>
  <si>
    <t>Verga/contraverga reta de concreto armado 10 x 5 cm, Fck = 15 MPa, inclusive forma, armação e desforma</t>
  </si>
  <si>
    <t>4.2</t>
  </si>
  <si>
    <t>ALVENARIA DE VEDAÇÃO EMPREGANDO ARGAMASSA DE CIMENTO, CAL E AREIA</t>
  </si>
  <si>
    <t>Alvenaria de blocos de concreto 14x19x39cm, c/ resist. mínimo a compres. 2.5 MPa, assent. c/ arg. de cimento, cal hidratada CH1 e areia no traço 1:0.5:8 esp. das juntas 10mm e esp. das paredes, s/ rev. 14cm</t>
  </si>
  <si>
    <t>4.2.1</t>
  </si>
  <si>
    <t>SUBTOTAL 4.0:</t>
  </si>
  <si>
    <t>ESQUADRIAS METÁLICAS</t>
  </si>
  <si>
    <t>Portão de ferro de abrir em barra chata, inclusive chumbamento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</si>
  <si>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</si>
  <si>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</si>
  <si>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5.2</t>
  </si>
  <si>
    <t>5.3</t>
  </si>
  <si>
    <t>SUBTOTAL 5.0:</t>
  </si>
  <si>
    <t>6.1</t>
  </si>
  <si>
    <t>VIDROS E ESPELHOS</t>
  </si>
  <si>
    <t>VIDROS PARA ESQUADRIAS</t>
  </si>
  <si>
    <t>6.1.2</t>
  </si>
  <si>
    <t>6.1.1</t>
  </si>
  <si>
    <t>Vidro plano transparente liso, com 4 mm de espessura</t>
  </si>
  <si>
    <t>Vidro fantasia mini-boreal, com 4mm de espessura</t>
  </si>
  <si>
    <t>6.2</t>
  </si>
  <si>
    <t>Espelho para banheiros espessura 4 mm, incluindo chapa compensada 10 mm, moldura de alumínio em perfil L 3/4", fixado com parafusos cromados</t>
  </si>
  <si>
    <t>6.2.1</t>
  </si>
  <si>
    <t>SUBTOTAL 6.0:</t>
  </si>
  <si>
    <t>7.1</t>
  </si>
  <si>
    <t>COBERTURA</t>
  </si>
  <si>
    <t>ESTRUTURA PARA TELHADO</t>
  </si>
  <si>
    <t>Estrutura de madeira de lei tipo Paraju ou equivalente para telhado de telha cerâmica tipo capa e canal, com pontaletes, terças, caibros e ripas, inclusive tratamento com cupinicida, exclusive telhas</t>
  </si>
  <si>
    <t>7.1.1</t>
  </si>
  <si>
    <t>7.1.2</t>
  </si>
  <si>
    <t>7.2</t>
  </si>
  <si>
    <t>7.2.1</t>
  </si>
  <si>
    <t>Cobertura nova de telhas cerâmicas tipo capa e canal inclusive cumeeiras (telhas compradas na fábrica, posto obra)</t>
  </si>
  <si>
    <t>SUBTOTAL 7.0:</t>
  </si>
  <si>
    <t>IMPERMEABILIZAÇÕES</t>
  </si>
  <si>
    <t>8.1</t>
  </si>
  <si>
    <t>Pintura impermeabilizante com igolflex ou equivalente a 3 demãos</t>
  </si>
  <si>
    <t>SUBTOTAL 8.0:</t>
  </si>
  <si>
    <t>9.1</t>
  </si>
  <si>
    <t>TETOS E FORROS</t>
  </si>
  <si>
    <t>REVESTIMENTOS COM ARGAMASSA</t>
  </si>
  <si>
    <t>Chapisco com argamassa de cimento e areia média ou grossa lavada no traço 1:3, espessura 5 mm</t>
  </si>
  <si>
    <t>Reboco tipo paulista com argamassa de cimento, cal hidratada e areia fina lavada no traço 1:1:6 espessura de 25 mm</t>
  </si>
  <si>
    <t>9.1.1</t>
  </si>
  <si>
    <t>9.1.2</t>
  </si>
  <si>
    <t>SUBTOTAL 9.0:</t>
  </si>
  <si>
    <t>10.1</t>
  </si>
  <si>
    <t>REVESTIMENTO DE PAREDES</t>
  </si>
  <si>
    <t>REVESTIMENTO DE ARGAMASSA</t>
  </si>
  <si>
    <t>Chapisco de argamassa de cimento e areia média ou grossa lavada, no traço 1:3, espessura 5 mm</t>
  </si>
  <si>
    <t>10.1.1</t>
  </si>
  <si>
    <t>10.2</t>
  </si>
  <si>
    <t>ACABAMENTOS</t>
  </si>
  <si>
    <t>10.2.1</t>
  </si>
  <si>
    <t>Azulejo branco 15 x 15 cm, juntas a prumo, assentado com argamassa de cimento colante, inclusive rejuntamento com cimento branco, marcas de referência Eliane, Cecrisa ou Portobello</t>
  </si>
  <si>
    <t>10.3</t>
  </si>
  <si>
    <t>REVESTIMENTO EMPREGANDO ARGAMASSA DE CIMENTO, CAL E AREIA</t>
  </si>
  <si>
    <t>10.3.1</t>
  </si>
  <si>
    <t>10.3.2</t>
  </si>
  <si>
    <t>Emboço de argamassa de cimento, cal hidratada CH1 e areia média ou grossa lavada no traço 1:0.5:6, espessura 20 mm</t>
  </si>
  <si>
    <t>Reboco tipo paulista de argamassa de cimento, cal hidratada CH1 e areia média ou grossa lavada no traço 1:0.5:6, espessura 25 mm</t>
  </si>
  <si>
    <t>SUBTOTAL 10.0:</t>
  </si>
  <si>
    <t>11.1</t>
  </si>
  <si>
    <t>PISOS INTERNOS E EXTERNOS</t>
  </si>
  <si>
    <t>LASTRO DE CONTRAPISO</t>
  </si>
  <si>
    <t>Regularização de base p/ revestimento cerâmico, com argamassa de cimento e areia no traço 1:5, espessura 3cm</t>
  </si>
  <si>
    <t>Lastro de concreto não estrutural, espessura de 6cm</t>
  </si>
  <si>
    <t>11.1.1</t>
  </si>
  <si>
    <t>11.1.2</t>
  </si>
  <si>
    <t>11.2</t>
  </si>
  <si>
    <t>Piso cerâmico 33,5x 33,5cm, PEI 5, Cargo Plus Gray, marcas de referência Eliane, Cecrisa ou Portobello, assentado com argamassa de cimento colante, inclusive rejuntamento</t>
  </si>
  <si>
    <t>11.3</t>
  </si>
  <si>
    <t>DEGRAUS, RODAPÉS, SOLEIRAS E PEITORIS</t>
  </si>
  <si>
    <t>Soleira de granito cinza, esp. 2 cm e largura de 15 cm, conforme detalhe em projeto</t>
  </si>
  <si>
    <t>Peitoril de granito cinza polido, 15 cm, esp. 3cm</t>
  </si>
  <si>
    <t>11.3.1</t>
  </si>
  <si>
    <t>11.3.2</t>
  </si>
  <si>
    <t>SUBTOTAL 11.0:</t>
  </si>
  <si>
    <t>12.1</t>
  </si>
  <si>
    <t>INSTALAÇÕES HIDRO-SANITÁRIAS</t>
  </si>
  <si>
    <t>ENTRADA DE ÁGUA</t>
  </si>
  <si>
    <t>Padrão de entrada d' água com cavalete de PVC para hidrômetro com diâmetro de 3/4" - padrão 1C da CESAN. Instalado em vão de muro protegido com gradeamento. Inclusive base de concreto magro, tubulação, conexões e registro. Conferir detalhe.</t>
  </si>
  <si>
    <t>12.2</t>
  </si>
  <si>
    <t>TUBULAÇÃO DE LIGAÇÃO DE CAIXAS</t>
  </si>
  <si>
    <t>Tubo PVC rígido para esgoto no diâmetro de 100mm incluindo escavação e aterro com areia</t>
  </si>
  <si>
    <t>Tubo PVC rígido para esgoto no diâmetro de 200mm incluindo escavação e aterro com areia</t>
  </si>
  <si>
    <t>12.2.1</t>
  </si>
  <si>
    <t>12.2.2</t>
  </si>
  <si>
    <t>12.3</t>
  </si>
  <si>
    <t>CAIXAS EMPREGANDO ARGAMASSA DE CIMENTO, CAL E AREIA</t>
  </si>
  <si>
    <t>Caixa de inspeção em alv. bloco concreto 9x19x39cm, dim. 60x60cm e Hmáx=1m, c/ tampa de ferro fundido 40x40cm, lastro de concreto esp.10cm, revest. interno c/ chapisco e reboco impermeabiliz, incl. escavação, reaterro e enchimento</t>
  </si>
  <si>
    <t>Caixa de areia em alv. bloco concr. 9x19x39cm, dim. 60x60cm e Hmáx=1m. c/ tampa em ferro fundido, lastro conc. esp.10cm, revest. int. c/ chap. e reboco imperm., incl. esc, reaterro e curva curta c/ visita e plug pvc 100mm</t>
  </si>
  <si>
    <t>12.3.1</t>
  </si>
  <si>
    <t>12.3.2</t>
  </si>
  <si>
    <t>12.3.3</t>
  </si>
  <si>
    <t>Caixa ralo em blocos pré-moldados e grelha articulada em FFA em Vias Urbanas</t>
  </si>
  <si>
    <t>12.4</t>
  </si>
  <si>
    <t>REDE DE ÁGUA FRIA - TUBOS SOLDÁVEIS DE PVC</t>
  </si>
  <si>
    <t>Tubo de PVC rígido soldável marrom, diâm. 25mm (3/4"), inclusive conexões</t>
  </si>
  <si>
    <t>Tubo de PVC rígido soldável marrom, diâm. 50mm (11/2"), inclusive conexões</t>
  </si>
  <si>
    <t>12.5</t>
  </si>
  <si>
    <t>12.5.1</t>
  </si>
  <si>
    <t>12.4.1</t>
  </si>
  <si>
    <t>12.4.2</t>
  </si>
  <si>
    <t>REDE DE ESGOTO - TUBOS DE PVC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</si>
  <si>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</si>
  <si>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</si>
  <si>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100mm (4"), inclusive conexões</t>
  </si>
  <si>
    <t>Dreno profundo em solo com tubo PEAD perfur. D=100 mm, envolto por geotêxtil não tecido RT16 kn/m, preenchim. c/ brita, incl. transporte</t>
  </si>
  <si>
    <t>12.5.2</t>
  </si>
  <si>
    <t>12.5.3</t>
  </si>
  <si>
    <t>12.5.4</t>
  </si>
  <si>
    <t>12.6</t>
  </si>
  <si>
    <t>12.6.1</t>
  </si>
  <si>
    <t>CAIXAS DE PVC / EQUIPAMENTOS</t>
  </si>
  <si>
    <t>Caixa sifonada em PVC, diâm. 150mm, com grelha e porta grelha quadrados, em aço inox</t>
  </si>
  <si>
    <t>Torneira de bóia de PVC, diâm. 11/4" (32mm)</t>
  </si>
  <si>
    <t>12.6.2</t>
  </si>
  <si>
    <t>12.7</t>
  </si>
  <si>
    <t>12.7.1</t>
  </si>
  <si>
    <t>ABERTURA E FECHAMENTO DE RASGOS (inclusive preparo e aplicação de argamassa)</t>
  </si>
  <si>
    <t>Abertura e fechamento de rasgos em alvenaria, para passagem de tubulações, diâm. 1/2" a 1"</t>
  </si>
  <si>
    <t>Abertura e fechamento de rasgos em alvenaria, para passagem de tubulações, diâm. 11/4" a 2"</t>
  </si>
  <si>
    <t>12.7.2</t>
  </si>
  <si>
    <t>SUBTOTAL 12.0:</t>
  </si>
  <si>
    <t>13.1</t>
  </si>
  <si>
    <t>INSTALAÇÕES ELÉTRICAS</t>
  </si>
  <si>
    <t>QUADRO DE DISTRIBUIÇÃO</t>
  </si>
  <si>
    <t>13.1.1</t>
  </si>
  <si>
    <t>Quadro de distribuição de energia, de embutir, com 12 divisões modulares com barramento</t>
  </si>
  <si>
    <t>13.2</t>
  </si>
  <si>
    <t>13.2.1</t>
  </si>
  <si>
    <t>13.3</t>
  </si>
  <si>
    <t>CAIXAS DE PASSAGEM</t>
  </si>
  <si>
    <t>13.3.1</t>
  </si>
  <si>
    <t>Caixa de passagem 150x150x80mm, chapa 18, com tampa parafusada</t>
  </si>
  <si>
    <t>13.4</t>
  </si>
  <si>
    <t>INSTALAÇÕES APARENTES</t>
  </si>
  <si>
    <t>13.4.1</t>
  </si>
  <si>
    <t>13.4.2</t>
  </si>
  <si>
    <t>Eletroduto aparente de PVC rígido roscável diâmetro 3/4"</t>
  </si>
  <si>
    <t xml:space="preserve"> Caixa de ligação de alumínio silício, tipo CONDULETES, no formato LR, inclusive tampa, diâmetro 3/4" </t>
  </si>
  <si>
    <t xml:space="preserve"> Caixa de ligação de alumínio silício, tipo CONDULETES, no formato T, inclusive tampa, diâmetro 3/4" </t>
  </si>
  <si>
    <t>13.5</t>
  </si>
  <si>
    <t>13.5.1</t>
  </si>
  <si>
    <t>13.5.2</t>
  </si>
  <si>
    <t>13.6</t>
  </si>
  <si>
    <t>13.6.1</t>
  </si>
  <si>
    <t>CAIXA DE PASSAGEM EMPREGANDO ARGAMASSA DE CIMENTO, CAL E AREIA</t>
  </si>
  <si>
    <t>Caixa de passagem de alvenaria de blocos cerâmicos 10 furos 10x20x20cm, dimensão de 30x30x30cm, com revestimento interno em chapisco e reboco, tampa de concreto esp. 5cm e lastro de brita 5cm</t>
  </si>
  <si>
    <t>13.6.2</t>
  </si>
  <si>
    <t>Caixa de passagem de alvenaria de blocos cerâmicos 10 furos 10x20x20cm dimensões de 50x50x50cm, com revestimento interno em chapisco e reboco, tampa de concreto esp.5cm e lastro de brita 5 cm</t>
  </si>
  <si>
    <t>13.7</t>
  </si>
  <si>
    <t>ELETRODUTOS E CONEXÕES</t>
  </si>
  <si>
    <t>Eletroduto de PVC rígido roscável, diâm, 3/4" (25mm) inclusive conexões</t>
  </si>
  <si>
    <t>13.7.1</t>
  </si>
  <si>
    <t>13.7.2</t>
  </si>
  <si>
    <t>13.7.3</t>
  </si>
  <si>
    <t>Eletroduto PEAD, cor preta, diam. 2", marca ref. Kanaflex ou equivalente</t>
  </si>
  <si>
    <t>Eletroduto PEAD, cor preta, diam. 4", marca ref. Kanaflex ou equivalente</t>
  </si>
  <si>
    <t>13.8</t>
  </si>
  <si>
    <t>CHAVES E DISJUNTORES</t>
  </si>
  <si>
    <t>Mini-Disjuntor monopolar 10 A, curva C - 5KA 220/127VCA (NBR IEC 60947-2), Ref. Siemens, GE, Schneider ou equivalente</t>
  </si>
  <si>
    <t>Mini-Disjuntor tripolar 16 A, curva C - 5KA 220/127VCA (NBR IEC 60947-2), Ref. Siemens, GE, Schneider ou equivalente</t>
  </si>
  <si>
    <t>13.8.1</t>
  </si>
  <si>
    <t>13.9</t>
  </si>
  <si>
    <t>FIOS E CABOS</t>
  </si>
  <si>
    <t>Fio de cobre termoplástico, com isolamento para 750V, seção de 2.5 mm2</t>
  </si>
  <si>
    <t>Fio ou cabo de cobre termoplástico, com isolamento para 1000V, seção de 10.0 mm2</t>
  </si>
  <si>
    <t>Fio ou cabo de cobre termoplástico, com isolamento para 1000V, seção de 16.0 mm2</t>
  </si>
  <si>
    <t>Cabo de cobre termoplástico, com isolamento para 1000V, seção de 25.0 mm2</t>
  </si>
  <si>
    <t>13.9.1</t>
  </si>
  <si>
    <t>SERVIÇOS DIVERSOS</t>
  </si>
  <si>
    <t>ABERTURA E FECHAMENTO DE RASGOS (inclusive preparo e aplicação de argamessa)</t>
  </si>
  <si>
    <t>Abertura e fechamento de rasgos em alvenaria, para passagem de eletrodutos diâm. 1/2" a 1"</t>
  </si>
  <si>
    <t xml:space="preserve">Haste de terra tipo COPPERWELD - 5/8" x 2.40m </t>
  </si>
  <si>
    <t>14.1</t>
  </si>
  <si>
    <t>APARELHOS HIDROSSANITÁRIOS</t>
  </si>
  <si>
    <t>LOUÇAS</t>
  </si>
  <si>
    <t>14.1.1</t>
  </si>
  <si>
    <t>14.1.2</t>
  </si>
  <si>
    <t>Lavatório de louça branca com coluna suspensa, linha Vogue Plus Confort para portadores de necessidades especiais, marca de referencia DECA, Celite ou Ideal Standart, inclusive valvula, sifão e engates, exclusive torneira</t>
  </si>
  <si>
    <t>Bacia sifonada de louça branca para portadores de necessidades especiais, Vogue Plus Conforto - Linha Conforto, mod P51, incl. assento com abertura frontal, ref.AP52,marca de ref. Deca ou equivalente</t>
  </si>
  <si>
    <t>14.2</t>
  </si>
  <si>
    <t>TORNEIRAS, REGISTROS, VÁLVULAS E METAIS</t>
  </si>
  <si>
    <t>14.2.1</t>
  </si>
  <si>
    <t>14.2.2</t>
  </si>
  <si>
    <t>14.2.3</t>
  </si>
  <si>
    <t>14.2.4</t>
  </si>
  <si>
    <t>14.2.5</t>
  </si>
  <si>
    <t>14.2.6</t>
  </si>
  <si>
    <t>Ducha manual Acqua jet , linha Aquarius, com registro ref.C 2195, marcas de referência Fabrimar, Deca ou Docol</t>
  </si>
  <si>
    <t>Torneira para jardim de 3/4" marcas de referência Fabrimar, Deca ou Docol</t>
  </si>
  <si>
    <t>Registro de gaveta bruto diam. 20mm (3/4")</t>
  </si>
  <si>
    <t>Registro de gaveta bruto diam. 40mm (11/2")</t>
  </si>
  <si>
    <t>Barra de apoio reta em aço inox 304 p/ portadores de necessidades especiais (NBR 9050), largura 80 cm</t>
  </si>
  <si>
    <t>Torneira pressão cromada diâm. 1/2" para lavatório, marcas de referência Fabrimar, Deca ou Docol</t>
  </si>
  <si>
    <t>14.3</t>
  </si>
  <si>
    <t>OUTROS APARELHOS</t>
  </si>
  <si>
    <t>Reservatório de fibra de vidro 500l, inclusive peça de madeira 6x16cm para apoio, exclusive flanges e torneira de bóia</t>
  </si>
  <si>
    <t>14.3.3</t>
  </si>
  <si>
    <t>14.4</t>
  </si>
  <si>
    <t>14.4.1</t>
  </si>
  <si>
    <t>PONTOS HIDRO-SANITÁRIOS</t>
  </si>
  <si>
    <t>Ponto de válvula de descarga, inclusive válvula de descarga de 50mm (1 1/2"), com acabamento para válvula de descarga Benefit, marca de referência Docol ou equivalente Mod. 00184906</t>
  </si>
  <si>
    <t>SUBTOTAL 13.0:</t>
  </si>
  <si>
    <t>SUBTOTAL 14.0:</t>
  </si>
  <si>
    <t>15.1</t>
  </si>
  <si>
    <t>APARELHOS ELÉTRICOS</t>
  </si>
  <si>
    <t>LUMINÁRIAS</t>
  </si>
  <si>
    <t>15.1.1</t>
  </si>
  <si>
    <t>15.1.2</t>
  </si>
  <si>
    <t>15.1.3</t>
  </si>
  <si>
    <t>15.1.4</t>
  </si>
  <si>
    <t>Luminaria sobrepor compl., corpo ch. aço pintada branca, refletor, aletas parabólicas alum.alta pureza e refletância inclusive 2 lâmpadas LED T8 9W temp. de cor 5000k c/ 60cm - Ref. CS216AL-N - AMES, 663 - LUMAVI OU EQUIVALENTE</t>
  </si>
  <si>
    <t>Luminaria sobrepor compl., corpo ch. aço pintada branca, refletor aletas parabólicas alum.alta pureza e refletância inclusive 2 lâmpadas LED T8 20W temp. de cor 5000k bivolt c/ 1,20m - Ref. CS232AL-N - AMES, 664 - LUMAVI OU EQUIVALENTE</t>
  </si>
  <si>
    <t>Luminária industrial a prova de tempo, 45 graus, wetzel ou equivalente, inclusive lampada mista 160W</t>
  </si>
  <si>
    <t>15.2</t>
  </si>
  <si>
    <t>Tomada 2 polos mais terra 20A/250V, com placa 4x2"</t>
  </si>
  <si>
    <t>Interruptor de uma tecla simples 10A/250V, com placa 4x2"</t>
  </si>
  <si>
    <t>INTERRUPTORES E TOMADAS</t>
  </si>
  <si>
    <t>15.2.1</t>
  </si>
  <si>
    <t>15.2.2</t>
  </si>
  <si>
    <t>15.3</t>
  </si>
  <si>
    <t>VENTILADORES</t>
  </si>
  <si>
    <t>Ventilador de teto com base em madeira de lei sem alojamento para luminária, fornecido com comando para controle de velocidade, ventilação e reversão</t>
  </si>
  <si>
    <t>15.3.1</t>
  </si>
  <si>
    <t>SUBTOTAL 15.0:</t>
  </si>
  <si>
    <t>16.1</t>
  </si>
  <si>
    <t>Emassamento de paredes e forros, com duas demãos de massa à base de PVA, marcas de referência Suvinil, Coral ou Metalatex (Teto)</t>
  </si>
  <si>
    <t>Emassamento de paredes e forros, com duas demãos de massa acrílica, marcas de referência Suvinil, Coral ou Metalatex (Paredes)</t>
  </si>
  <si>
    <t>Pintura com tinta acrílica, marcas de referência Suvinil, Coral ou Metalatex, inclusive selador acrílico, em paredes e forros, a três demãos</t>
  </si>
  <si>
    <t>Pintura com tinta látex PVA, marcas de referência Suvinil, Coral ou Metalatex, inclusive selador em paredes e forros, a três demãos</t>
  </si>
  <si>
    <t>16.1.1</t>
  </si>
  <si>
    <t>16.1.2</t>
  </si>
  <si>
    <t>16.1.3</t>
  </si>
  <si>
    <t>16.1.4</t>
  </si>
  <si>
    <t>PINTURA</t>
  </si>
  <si>
    <t>SOBRE PAREDES E FORROS</t>
  </si>
  <si>
    <t>16.2</t>
  </si>
  <si>
    <t>Pintura com tinta esmalte sintético, marcas de referência Suvinil, Coral ou Metalatex, a duas demãos, inclusive fundo anticorrosivo a uma demão, em metal</t>
  </si>
  <si>
    <t>SOBRE METAL</t>
  </si>
  <si>
    <t>16.2.1</t>
  </si>
  <si>
    <t>SUBTOTAL 16.0:</t>
  </si>
  <si>
    <t>17.1</t>
  </si>
  <si>
    <t>SERVIÇOS COMPLEMENTARES EXTERNOS</t>
  </si>
  <si>
    <t>17.1.1</t>
  </si>
  <si>
    <t>Blocos pré-moldados de concreto tipo pavi-s ou equivalente, espessura de 6 cm e resistência a compressão mínima de 35MPa, assentados sobre colchão de pó de pedra na espessura de 10 cm</t>
  </si>
  <si>
    <t>17.1.2</t>
  </si>
  <si>
    <t>17.1.3</t>
  </si>
  <si>
    <t>Meio-fio de concreto pré-moldado com dimensões de 15x12x30x100 cm , rejuntados com argamassa de cimento e areia no traço 1:3</t>
  </si>
  <si>
    <t>Passeio de cimentado camurçado com argamassa de cimento e areia no traço 1:3 esp. 1.5cm, e lastro de concreto com 8cm de espessura, inclusive preparo de caixa</t>
  </si>
  <si>
    <t>Lastro regularizado de concreto não estrutural, espessura de 8 cm</t>
  </si>
  <si>
    <t xml:space="preserve">Ladrilho hidráulico (argamassa cimento e areia 1:4), fornecimento e
assentamento </t>
  </si>
  <si>
    <t>17.1.4</t>
  </si>
  <si>
    <t>17.1.5</t>
  </si>
  <si>
    <t>17.1.6</t>
  </si>
  <si>
    <t>17.1.7</t>
  </si>
  <si>
    <t>17.2</t>
  </si>
  <si>
    <t>PAISAGISMO</t>
  </si>
  <si>
    <t>17.2.1</t>
  </si>
  <si>
    <t>Fornecimento e plantio de grama em placas tipo esmeralda, inclusive fornecimento de terra vegetal</t>
  </si>
  <si>
    <t>17.3</t>
  </si>
  <si>
    <t>TRATAMENTO, CONSERVAÇÃO E LIMPEZA</t>
  </si>
  <si>
    <t>17.3.1</t>
  </si>
  <si>
    <t>Limpeza geral de obras (quadras, praças e jardins)</t>
  </si>
  <si>
    <t>17.4</t>
  </si>
  <si>
    <t>DIVERSOS EXTERNOS</t>
  </si>
  <si>
    <t>17.4.1</t>
  </si>
  <si>
    <t>Banco de concreto aparente com tampo de 40x40x5 cm e base de 20x20x36 cm para mesa de jogos, conforme detalhe em projeto</t>
  </si>
  <si>
    <t>Mesa de concreto aparente com tampo de 60x60x5 cm, base de 30x30x75 cm e tabuleiro 40x40cm embutido no concreto, feito com pastilhas de mármore branco e granito preto de 5x5x2cm conf. projeto</t>
  </si>
  <si>
    <t>Bicicletário em tubo de ferro galvanizado 1" e ferro liso 1/2", inclusive pintura, conforme projeto padrão SEDU</t>
  </si>
  <si>
    <t>17.4.2</t>
  </si>
  <si>
    <t>17.4.3</t>
  </si>
  <si>
    <t>17.4.4</t>
  </si>
  <si>
    <t>Placa para inauguração de obra em alumínio polido e=4mm, dimensões 40 x 50 cm, gravação em baixo relevo, inclusive pintura e fixação</t>
  </si>
  <si>
    <t>SUBTOTAL 17.0:</t>
  </si>
  <si>
    <t>18.1</t>
  </si>
  <si>
    <t>SERVIÇOS COMPLEMENTARES INTERNOS</t>
  </si>
  <si>
    <t>ARMÁRIOS E PRATELEIRAS</t>
  </si>
  <si>
    <t>18.1.1</t>
  </si>
  <si>
    <t>Prateleiras em granito cinza andorinha, esp. 2cm</t>
  </si>
  <si>
    <t>SUBTOTAL 18.0:</t>
  </si>
  <si>
    <r>
      <t xml:space="preserve">BDI: </t>
    </r>
    <r>
      <rPr>
        <sz val="11"/>
        <rFont val="Calibri"/>
        <family val="2"/>
        <scheme val="minor"/>
      </rPr>
      <t>31,96%</t>
    </r>
  </si>
  <si>
    <t>MÊS 05</t>
  </si>
  <si>
    <t>MÊS 06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</si>
  <si>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06 MESES</t>
    </r>
  </si>
  <si>
    <t>ORSE</t>
  </si>
  <si>
    <t>Luminária decorativa externa, ref.CW-200/3, c/difusor em acrilico leitoso com chapeu refletor em aluminio pintado em epoxi (Luminance/Tecnolux ou similar)</t>
  </si>
  <si>
    <t>Piso de borracha reciclada, granulada, tipo"S", da marca HAIAH ou similar, fornecimento e instalação, exclusive lastro de brita e areia</t>
  </si>
  <si>
    <t>Pilar e vigas de madeira, seção 10x18cm a 20x20cm, em massaranduba, angelin ou madeira de lei</t>
  </si>
  <si>
    <r>
      <t xml:space="preserve">TABELAS DE REFERÊNCIAS: </t>
    </r>
    <r>
      <rPr>
        <sz val="11"/>
        <rFont val="Calibri"/>
        <family val="2"/>
        <scheme val="minor"/>
      </rPr>
      <t>SINAPI, DER-ES, ORSE</t>
    </r>
  </si>
  <si>
    <r>
      <t xml:space="preserve">DATA BASE:
</t>
    </r>
    <r>
      <rPr>
        <sz val="11"/>
        <rFont val="Calibri"/>
        <family val="2"/>
        <scheme val="minor"/>
      </rPr>
      <t>06/2022</t>
    </r>
  </si>
  <si>
    <t>13.3.2</t>
  </si>
  <si>
    <t>13.3.3</t>
  </si>
  <si>
    <t>13.5.3</t>
  </si>
  <si>
    <t>13.7.4</t>
  </si>
  <si>
    <t>TELHADO</t>
  </si>
  <si>
    <t>Relé fotoelétrico individual 5a/127v c/base móvel</t>
  </si>
  <si>
    <t>15.1.5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</si>
  <si>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</si>
  <si>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</si>
  <si>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</si>
  <si>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</si>
  <si>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</si>
  <si>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</si>
  <si>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</si>
  <si>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</si>
  <si>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Planta - Agave azul (agave americana), fornecimento e plantio</t>
  </si>
  <si>
    <t>Planta - Alamanda amarela (allamanda cathartica), fornecimento e plantio</t>
  </si>
  <si>
    <t>Planta - Ipê amarelo (tabebuia chrysotricha) h=1,00m, fornecimento e plantio</t>
  </si>
  <si>
    <t>Planta - Ipê roxo (tabebuia) h=1,00m, fornecimento e plantio</t>
  </si>
  <si>
    <t>Planta - Ixora rei vermelha (ixora coccinea red), fornecimento e plantio</t>
  </si>
  <si>
    <t>Planta - Ipê amarelo de jardim (tecoma stans), fornecimento e plantio</t>
  </si>
  <si>
    <t>Planta - Croton, fornecimento e plantio</t>
  </si>
  <si>
    <t>Planta - Assistasia (acystasia coromendeliana), fornecimento e plantio</t>
  </si>
  <si>
    <t>17.4.5</t>
  </si>
  <si>
    <t>17.4.6</t>
  </si>
  <si>
    <t>Lixeira em fibra de vidro, com capacidade 50l, com suporte (poste), FIOBERGLASS, REF. CLPD1085 ou similar</t>
  </si>
  <si>
    <t>OBRA: CONSTRUÇÃO DE PRAÇA SAUDÁVEL EM SÃO JORGE TIRADENTES</t>
  </si>
  <si>
    <t>LOCAL: DISTRITO DE SÃO JORGE, RIO BANANAL/ES</t>
  </si>
  <si>
    <r>
      <t xml:space="preserve">Descrição dos serviços: </t>
    </r>
    <r>
      <rPr>
        <sz val="10"/>
        <color theme="1"/>
        <rFont val="Calibri"/>
        <family val="2"/>
        <scheme val="minor"/>
      </rPr>
      <t>CAIXA PARA TORNEIRA DE JARDIM EM ALV. DE BLOCO DE CONCRETO 9X19X39, DIM. 40X40CM E HMÁX=40CM, C/ TAMPA EM FERRO FUNDIDO, FUNDO COM BRITA 4, REVEST. INT. C/ CHAPISCO E REBOCO IMPERMEABILIZADO, INCL. ESCAVAÇÃO E REATERRO, EXCLUSIVE TORNEIRA</t>
    </r>
  </si>
  <si>
    <t>COMP-001</t>
  </si>
  <si>
    <t>DATA BASE: JUN/2022</t>
  </si>
  <si>
    <t>AJUDANTE</t>
  </si>
  <si>
    <t>CARPINTEIRO (OFICIAL - SINDUSCON)</t>
  </si>
  <si>
    <t>AJUDANTE (AJUDANTE PRATICO - SINDUSCON)</t>
  </si>
  <si>
    <t>AREIA LAVADA</t>
  </si>
  <si>
    <t>CAL HIDRATADA</t>
  </si>
  <si>
    <t>CIMENTO PORTLAND</t>
  </si>
  <si>
    <t>BRITA 1</t>
  </si>
  <si>
    <t>BRITA 2</t>
  </si>
  <si>
    <t>BRITA 3</t>
  </si>
  <si>
    <t>BRITA 4</t>
  </si>
  <si>
    <t>SARRAFO DE MADEIRA 2.5 X 10.0 CM</t>
  </si>
  <si>
    <t>TABUA DE MADEIRA 2.5 X 30.0 CM</t>
  </si>
  <si>
    <t>AÇO CA-50 DE 6,3MM</t>
  </si>
  <si>
    <t>BLOCO DE CONCRETO 9X19X39CM - VEDAÇÃO</t>
  </si>
  <si>
    <t>PREGO 18X27</t>
  </si>
  <si>
    <t>TAMPA DE FERRO FUNDIDO 40X40 C/ INSCRIÇÃO</t>
  </si>
  <si>
    <t>M</t>
  </si>
  <si>
    <t>UN</t>
  </si>
  <si>
    <t>Mão-de-Obra (A)+157,27% Lei Social</t>
  </si>
  <si>
    <t xml:space="preserve"> BDI =31,96%</t>
  </si>
  <si>
    <t>12.3.4</t>
  </si>
  <si>
    <t>COMP</t>
  </si>
  <si>
    <t>001</t>
  </si>
  <si>
    <t>CAIXA PARA TORNEIRA DE JARDIM EM ALV. DE BLOCO DE CONCRETO 9X19X39, DIM. 40X40CM E HMÁX=40CM, C/ TAMPA EM FERRO FUNDIDO, FUNDO COM BRITA 4, REVEST. INT. C/ CHAPISCO E REBOCO IMPERMEABILIZADO, INCL. ESCAVAÇÃO E REATERRO, EXCLUSIVE TORNEIRA</t>
  </si>
  <si>
    <t>COMP-002</t>
  </si>
  <si>
    <r>
      <t xml:space="preserve">Descrição dos serviços: </t>
    </r>
    <r>
      <rPr>
        <sz val="10"/>
        <color theme="1"/>
        <rFont val="Calibri"/>
        <family val="2"/>
        <scheme val="minor"/>
      </rPr>
      <t>FORNECIMENTO E INSTALAÇÃO DE PERGOLADO EM MADEIRA, CONTENDO PILAR 20X20CM, VIGA 35X8CM E TERÇA 12X7CM, DIM: 685x960cm  H: 282cm A: 65,76m2</t>
    </r>
  </si>
  <si>
    <r>
      <rPr>
        <b/>
        <sz val="10"/>
        <color theme="1"/>
        <rFont val="Calibri"/>
        <family val="2"/>
        <scheme val="minor"/>
      </rPr>
      <t>Unidade:</t>
    </r>
    <r>
      <rPr>
        <sz val="10"/>
        <color theme="1"/>
        <rFont val="Calibri"/>
        <family val="2"/>
        <scheme val="minor"/>
      </rPr>
      <t xml:space="preserve"> und</t>
    </r>
  </si>
  <si>
    <t>DATA BASE: jun/2022</t>
  </si>
  <si>
    <t xml:space="preserve">CARPINTEIRO </t>
  </si>
  <si>
    <t xml:space="preserve">PINTOR </t>
  </si>
  <si>
    <t>h</t>
  </si>
  <si>
    <t>PREGO - PREÇO MÉDIO DAS BITOLAS</t>
  </si>
  <si>
    <t>VERNIZ FILTRO SOLAR</t>
  </si>
  <si>
    <t xml:space="preserve">AGUARRAZ MINERAL </t>
  </si>
  <si>
    <t>l</t>
  </si>
  <si>
    <t xml:space="preserve">  Pilar e vigas de madeira, seção 10x18cm a 20x20cm, em massaranduba, angelin ou madeira de lei</t>
  </si>
  <si>
    <t>002</t>
  </si>
  <si>
    <t>FORNECIMENTO E INSTALAÇÃO DE PERGOLADO EM MADEIRA, CONTENDO PILAR 20X20CM, VIGA 35X8CM E TERÇA 12X7CM, DIM: 685x960cm  H: 282cm A: 65,76m2</t>
  </si>
  <si>
    <t>Piso alta resistencia, colorido, e=10mm, aplicado com juntas, polido até o esmeril 400 e encerado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</si>
</sst>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#,##0.00&quot; &quot;;&quot;-&quot;#,##0.00&quot; &quot;;&quot; -&quot;#&quot; &quot;;@&quot; &quot;"/>
    <numFmt numFmtId="167" formatCode="00000"/>
    <numFmt numFmtId="168" formatCode="_-* #,##0.000000_-;\-* #,##0.000000_-;_-* &quot;-&quot;??_-;_-@_-"/>
    <numFmt numFmtId="169" formatCode="0.000"/>
    <numFmt numFmtId="170" formatCode="0.0000000%"/>
    <numFmt numFmtId="171" formatCode="#,##0.00000"/>
    <numFmt numFmtId="172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5BAA"/>
      <name val="Courier"/>
      <family val="3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ont="0" applyBorder="0" applyProtection="0"/>
    <xf numFmtId="166" fontId="3" fillId="0" borderId="0" applyFont="0" applyBorder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0">
    <xf numFmtId="0" fontId="0" fillId="0" borderId="0" xfId="0"/>
    <xf numFmtId="0" fontId="2" fillId="0" borderId="0" xfId="1"/>
    <xf numFmtId="1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NumberFormat="1"/>
    <xf numFmtId="44" fontId="0" fillId="0" borderId="0" xfId="0" applyNumberFormat="1"/>
    <xf numFmtId="1" fontId="8" fillId="2" borderId="28" xfId="0" applyNumberFormat="1" applyFont="1" applyFill="1" applyBorder="1" applyAlignment="1">
      <alignment horizontal="center" vertical="center"/>
    </xf>
    <xf numFmtId="0" fontId="10" fillId="3" borderId="17" xfId="0" applyNumberFormat="1" applyFont="1" applyFill="1" applyBorder="1" applyAlignment="1">
      <alignment horizontal="center" vertical="center"/>
    </xf>
    <xf numFmtId="0" fontId="10" fillId="0" borderId="24" xfId="6" applyNumberFormat="1" applyFont="1" applyFill="1" applyBorder="1" applyAlignment="1">
      <alignment vertical="center"/>
    </xf>
    <xf numFmtId="0" fontId="10" fillId="0" borderId="21" xfId="6" applyNumberFormat="1" applyFont="1" applyFill="1" applyBorder="1" applyAlignment="1">
      <alignment vertical="center"/>
    </xf>
    <xf numFmtId="0" fontId="10" fillId="0" borderId="23" xfId="6" applyNumberFormat="1" applyFont="1" applyFill="1" applyBorder="1" applyAlignment="1">
      <alignment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10" fillId="0" borderId="17" xfId="5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/>
    </xf>
    <xf numFmtId="44" fontId="9" fillId="3" borderId="9" xfId="0" applyNumberFormat="1" applyFont="1" applyFill="1" applyBorder="1" applyAlignment="1">
      <alignment horizontal="center" vertical="center"/>
    </xf>
    <xf numFmtId="44" fontId="12" fillId="2" borderId="26" xfId="0" applyNumberFormat="1" applyFont="1" applyFill="1" applyBorder="1" applyAlignment="1">
      <alignment vertical="center"/>
    </xf>
    <xf numFmtId="165" fontId="13" fillId="0" borderId="14" xfId="0" applyNumberFormat="1" applyFont="1" applyFill="1" applyBorder="1" applyAlignment="1">
      <alignment horizontal="center" vertical="center" wrapText="1"/>
    </xf>
    <xf numFmtId="10" fontId="5" fillId="0" borderId="14" xfId="10" applyNumberFormat="1" applyFont="1" applyBorder="1"/>
    <xf numFmtId="10" fontId="12" fillId="2" borderId="27" xfId="1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 wrapText="1"/>
    </xf>
    <xf numFmtId="43" fontId="16" fillId="0" borderId="13" xfId="7" applyFont="1" applyFill="1" applyBorder="1" applyAlignment="1">
      <alignment horizontal="center" vertical="center" wrapText="1"/>
    </xf>
    <xf numFmtId="0" fontId="16" fillId="0" borderId="13" xfId="7" applyNumberFormat="1" applyFont="1" applyFill="1" applyBorder="1" applyAlignment="1">
      <alignment horizontal="center" vertical="center" wrapText="1"/>
    </xf>
    <xf numFmtId="168" fontId="16" fillId="0" borderId="13" xfId="7" applyNumberFormat="1" applyFont="1" applyFill="1" applyBorder="1" applyAlignment="1">
      <alignment horizontal="center" vertical="center" wrapText="1"/>
    </xf>
    <xf numFmtId="0" fontId="17" fillId="0" borderId="13" xfId="7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12" fillId="2" borderId="26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4" fontId="20" fillId="0" borderId="21" xfId="6" applyNumberFormat="1" applyFont="1" applyFill="1" applyBorder="1" applyAlignment="1">
      <alignment horizontal="center" vertical="center"/>
    </xf>
    <xf numFmtId="44" fontId="9" fillId="4" borderId="7" xfId="2" applyNumberFormat="1" applyFont="1" applyFill="1" applyBorder="1" applyAlignment="1">
      <alignment vertical="center"/>
    </xf>
    <xf numFmtId="10" fontId="9" fillId="4" borderId="0" xfId="1" applyNumberFormat="1" applyFont="1" applyFill="1" applyBorder="1" applyAlignment="1">
      <alignment vertical="center"/>
    </xf>
    <xf numFmtId="44" fontId="9" fillId="4" borderId="46" xfId="2" applyNumberFormat="1" applyFont="1" applyFill="1" applyBorder="1" applyAlignment="1">
      <alignment vertical="center"/>
    </xf>
    <xf numFmtId="0" fontId="9" fillId="0" borderId="0" xfId="1" applyFont="1"/>
    <xf numFmtId="44" fontId="9" fillId="4" borderId="2" xfId="2" applyNumberFormat="1" applyFont="1" applyFill="1" applyBorder="1" applyAlignment="1">
      <alignment vertical="center"/>
    </xf>
    <xf numFmtId="0" fontId="17" fillId="0" borderId="3" xfId="11" applyNumberFormat="1" applyFont="1" applyFill="1" applyBorder="1" applyAlignment="1">
      <alignment horizontal="left" vertical="center" wrapText="1"/>
    </xf>
    <xf numFmtId="4" fontId="21" fillId="0" borderId="0" xfId="0" applyNumberFormat="1" applyFont="1"/>
    <xf numFmtId="0" fontId="10" fillId="0" borderId="17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 wrapText="1"/>
    </xf>
    <xf numFmtId="2" fontId="9" fillId="3" borderId="13" xfId="7" quotePrefix="1" applyNumberFormat="1" applyFont="1" applyFill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0" fontId="8" fillId="0" borderId="0" xfId="8" applyFont="1" applyAlignment="1">
      <alignment wrapText="1"/>
    </xf>
    <xf numFmtId="0" fontId="9" fillId="0" borderId="0" xfId="8" applyFont="1" applyAlignment="1">
      <alignment wrapText="1"/>
    </xf>
    <xf numFmtId="43" fontId="17" fillId="0" borderId="13" xfId="7" applyFont="1" applyFill="1" applyBorder="1" applyAlignment="1">
      <alignment horizontal="center" vertical="center" wrapText="1"/>
    </xf>
    <xf numFmtId="43" fontId="17" fillId="0" borderId="13" xfId="7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6" fillId="0" borderId="13" xfId="11" applyNumberFormat="1" applyFont="1" applyFill="1" applyBorder="1" applyAlignment="1">
      <alignment horizontal="center" vertical="center" wrapText="1"/>
    </xf>
    <xf numFmtId="169" fontId="9" fillId="3" borderId="13" xfId="8" applyNumberFormat="1" applyFont="1" applyFill="1" applyBorder="1" applyAlignment="1">
      <alignment horizontal="right" vertical="center" wrapText="1"/>
    </xf>
    <xf numFmtId="44" fontId="17" fillId="0" borderId="13" xfId="7" applyNumberFormat="1" applyFont="1" applyFill="1" applyBorder="1" applyAlignment="1">
      <alignment horizontal="left" vertical="center" wrapText="1"/>
    </xf>
    <xf numFmtId="168" fontId="17" fillId="0" borderId="13" xfId="7" applyNumberFormat="1" applyFont="1" applyFill="1" applyBorder="1" applyAlignment="1">
      <alignment horizontal="center" vertical="center" wrapText="1"/>
    </xf>
    <xf numFmtId="0" fontId="17" fillId="0" borderId="13" xfId="11" applyNumberFormat="1" applyFont="1" applyFill="1" applyBorder="1" applyAlignment="1">
      <alignment horizontal="right" vertical="center" wrapText="1"/>
    </xf>
    <xf numFmtId="0" fontId="17" fillId="0" borderId="13" xfId="11" applyNumberFormat="1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/>
    </xf>
    <xf numFmtId="44" fontId="17" fillId="0" borderId="13" xfId="9" applyNumberFormat="1" applyFont="1" applyFill="1" applyBorder="1" applyAlignment="1">
      <alignment horizontal="center" vertical="center" wrapText="1"/>
    </xf>
    <xf numFmtId="168" fontId="17" fillId="0" borderId="13" xfId="7" quotePrefix="1" applyNumberFormat="1" applyFont="1" applyFill="1" applyBorder="1" applyAlignment="1">
      <alignment horizontal="center" vertical="center" wrapText="1"/>
    </xf>
    <xf numFmtId="0" fontId="16" fillId="0" borderId="0" xfId="1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0" xfId="11" applyNumberFormat="1" applyFont="1" applyFill="1" applyBorder="1" applyAlignment="1">
      <alignment horizontal="right" vertical="center" wrapText="1"/>
    </xf>
    <xf numFmtId="43" fontId="17" fillId="0" borderId="0" xfId="7" applyFont="1" applyFill="1" applyBorder="1" applyAlignment="1">
      <alignment horizontal="center" vertical="center" wrapText="1"/>
    </xf>
    <xf numFmtId="43" fontId="10" fillId="0" borderId="0" xfId="7" applyFont="1" applyBorder="1" applyAlignment="1">
      <alignment wrapText="1"/>
    </xf>
    <xf numFmtId="43" fontId="17" fillId="0" borderId="0" xfId="7" applyFont="1" applyFill="1" applyBorder="1" applyAlignment="1">
      <alignment vertical="center" wrapText="1"/>
    </xf>
    <xf numFmtId="44" fontId="17" fillId="0" borderId="0" xfId="7" applyNumberFormat="1" applyFont="1" applyFill="1" applyBorder="1" applyAlignment="1">
      <alignment vertical="center" wrapText="1"/>
    </xf>
    <xf numFmtId="0" fontId="17" fillId="0" borderId="0" xfId="11" applyNumberFormat="1" applyFont="1" applyFill="1" applyBorder="1" applyAlignment="1">
      <alignment vertical="center" wrapText="1"/>
    </xf>
    <xf numFmtId="0" fontId="17" fillId="0" borderId="46" xfId="11" applyNumberFormat="1" applyFont="1" applyFill="1" applyBorder="1" applyAlignment="1">
      <alignment vertical="center" wrapText="1"/>
    </xf>
    <xf numFmtId="0" fontId="17" fillId="0" borderId="7" xfId="11" applyNumberFormat="1" applyFont="1" applyFill="1" applyBorder="1" applyAlignment="1">
      <alignment vertical="center" wrapText="1"/>
    </xf>
    <xf numFmtId="0" fontId="17" fillId="0" borderId="35" xfId="11" applyNumberFormat="1" applyFont="1" applyFill="1" applyBorder="1" applyAlignment="1">
      <alignment vertical="center" wrapText="1"/>
    </xf>
    <xf numFmtId="0" fontId="17" fillId="0" borderId="8" xfId="11" applyNumberFormat="1" applyFont="1" applyFill="1" applyBorder="1" applyAlignment="1">
      <alignment vertical="center" wrapText="1"/>
    </xf>
    <xf numFmtId="0" fontId="17" fillId="0" borderId="47" xfId="11" applyNumberFormat="1" applyFont="1" applyFill="1" applyBorder="1" applyAlignment="1">
      <alignment vertical="center" wrapText="1"/>
    </xf>
    <xf numFmtId="0" fontId="17" fillId="0" borderId="11" xfId="11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43" fontId="17" fillId="0" borderId="13" xfId="7" applyFont="1" applyFill="1" applyBorder="1" applyAlignment="1">
      <alignment horizontal="center" vertical="center"/>
    </xf>
    <xf numFmtId="43" fontId="16" fillId="0" borderId="13" xfId="7" applyFont="1" applyFill="1" applyBorder="1" applyAlignment="1">
      <alignment horizontal="center" vertical="center"/>
    </xf>
    <xf numFmtId="44" fontId="0" fillId="0" borderId="0" xfId="0" applyNumberFormat="1" applyFill="1"/>
    <xf numFmtId="44" fontId="2" fillId="0" borderId="0" xfId="1" applyNumberFormat="1"/>
    <xf numFmtId="0" fontId="1" fillId="0" borderId="0" xfId="10" applyNumberFormat="1" applyFont="1"/>
    <xf numFmtId="0" fontId="2" fillId="0" borderId="0" xfId="10" applyNumberFormat="1" applyFont="1"/>
    <xf numFmtId="170" fontId="2" fillId="0" borderId="0" xfId="1" applyNumberFormat="1"/>
    <xf numFmtId="0" fontId="9" fillId="0" borderId="5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3" borderId="4" xfId="7" quotePrefix="1" applyNumberFormat="1" applyFont="1" applyFill="1" applyBorder="1" applyAlignment="1">
      <alignment horizontal="center" vertical="center"/>
    </xf>
    <xf numFmtId="44" fontId="10" fillId="0" borderId="52" xfId="5" applyNumberFormat="1" applyFont="1" applyFill="1" applyBorder="1" applyAlignment="1">
      <alignment horizontal="center" vertical="center" wrapText="1"/>
    </xf>
    <xf numFmtId="44" fontId="9" fillId="3" borderId="5" xfId="0" applyNumberFormat="1" applyFont="1" applyFill="1" applyBorder="1" applyAlignment="1">
      <alignment horizontal="center" vertical="center"/>
    </xf>
    <xf numFmtId="0" fontId="10" fillId="0" borderId="54" xfId="6" applyNumberFormat="1" applyFont="1" applyFill="1" applyBorder="1" applyAlignment="1">
      <alignment vertical="center"/>
    </xf>
    <xf numFmtId="0" fontId="10" fillId="0" borderId="42" xfId="6" applyNumberFormat="1" applyFont="1" applyFill="1" applyBorder="1" applyAlignment="1">
      <alignment vertical="center"/>
    </xf>
    <xf numFmtId="44" fontId="20" fillId="0" borderId="42" xfId="6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44" fontId="9" fillId="3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44" fontId="10" fillId="2" borderId="21" xfId="5" applyNumberFormat="1" applyFont="1" applyFill="1" applyBorder="1" applyAlignment="1">
      <alignment horizontal="center" vertical="center" wrapText="1"/>
    </xf>
    <xf numFmtId="44" fontId="9" fillId="2" borderId="10" xfId="0" applyNumberFormat="1" applyFont="1" applyFill="1" applyBorder="1" applyAlignment="1">
      <alignment horizontal="center" vertical="center"/>
    </xf>
    <xf numFmtId="10" fontId="0" fillId="2" borderId="16" xfId="10" applyNumberFormat="1" applyFont="1" applyFill="1" applyBorder="1"/>
    <xf numFmtId="44" fontId="10" fillId="0" borderId="55" xfId="5" applyNumberFormat="1" applyFont="1" applyFill="1" applyBorder="1" applyAlignment="1">
      <alignment horizontal="center" vertical="center" wrapText="1"/>
    </xf>
    <xf numFmtId="4" fontId="22" fillId="3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left" vertical="center" wrapText="1"/>
    </xf>
    <xf numFmtId="4" fontId="22" fillId="3" borderId="55" xfId="0" applyNumberFormat="1" applyFont="1" applyFill="1" applyBorder="1" applyAlignment="1">
      <alignment horizontal="center" vertical="center" wrapText="1"/>
    </xf>
    <xf numFmtId="10" fontId="0" fillId="0" borderId="14" xfId="10" applyNumberFormat="1" applyFont="1" applyBorder="1" applyAlignment="1">
      <alignment vertical="center"/>
    </xf>
    <xf numFmtId="10" fontId="0" fillId="0" borderId="50" xfId="10" applyNumberFormat="1" applyFont="1" applyBorder="1" applyAlignment="1">
      <alignment vertical="center"/>
    </xf>
    <xf numFmtId="0" fontId="22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44" fontId="10" fillId="0" borderId="57" xfId="5" applyNumberFormat="1" applyFont="1" applyFill="1" applyBorder="1" applyAlignment="1">
      <alignment horizontal="center" vertical="center" wrapText="1"/>
    </xf>
    <xf numFmtId="44" fontId="9" fillId="3" borderId="35" xfId="0" applyNumberFormat="1" applyFont="1" applyFill="1" applyBorder="1" applyAlignment="1">
      <alignment horizontal="center" vertical="center"/>
    </xf>
    <xf numFmtId="10" fontId="0" fillId="0" borderId="53" xfId="10" applyNumberFormat="1" applyFont="1" applyBorder="1" applyAlignment="1">
      <alignment vertical="center"/>
    </xf>
    <xf numFmtId="0" fontId="22" fillId="3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 wrapText="1"/>
    </xf>
    <xf numFmtId="2" fontId="23" fillId="3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4" fontId="23" fillId="3" borderId="13" xfId="7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vertical="center" wrapText="1"/>
    </xf>
    <xf numFmtId="4" fontId="23" fillId="3" borderId="13" xfId="0" applyNumberFormat="1" applyFont="1" applyFill="1" applyBorder="1" applyAlignment="1">
      <alignment horizontal="center" vertical="center" wrapText="1"/>
    </xf>
    <xf numFmtId="0" fontId="23" fillId="3" borderId="56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4" fontId="9" fillId="0" borderId="35" xfId="0" applyNumberFormat="1" applyFont="1" applyFill="1" applyBorder="1" applyAlignment="1">
      <alignment horizontal="center" vertical="center"/>
    </xf>
    <xf numFmtId="10" fontId="0" fillId="0" borderId="53" xfId="10" applyNumberFormat="1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/>
    </xf>
    <xf numFmtId="10" fontId="0" fillId="0" borderId="14" xfId="1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horizontal="center" vertical="center" wrapText="1"/>
    </xf>
    <xf numFmtId="9" fontId="9" fillId="0" borderId="5" xfId="2" applyNumberFormat="1" applyFont="1" applyFill="1" applyBorder="1" applyAlignment="1">
      <alignment vertical="center"/>
    </xf>
    <xf numFmtId="10" fontId="9" fillId="0" borderId="6" xfId="1" applyNumberFormat="1" applyFont="1" applyFill="1" applyBorder="1" applyAlignment="1">
      <alignment vertical="center"/>
    </xf>
    <xf numFmtId="44" fontId="9" fillId="0" borderId="40" xfId="2" applyNumberFormat="1" applyFont="1" applyFill="1" applyBorder="1" applyAlignment="1">
      <alignment vertical="center"/>
    </xf>
    <xf numFmtId="44" fontId="9" fillId="0" borderId="22" xfId="2" applyNumberFormat="1" applyFont="1" applyFill="1" applyBorder="1" applyAlignment="1">
      <alignment vertical="center"/>
    </xf>
    <xf numFmtId="44" fontId="9" fillId="0" borderId="7" xfId="2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44" fontId="9" fillId="0" borderId="46" xfId="2" applyNumberFormat="1" applyFont="1" applyFill="1" applyBorder="1" applyAlignment="1">
      <alignment vertical="center"/>
    </xf>
    <xf numFmtId="44" fontId="9" fillId="0" borderId="2" xfId="2" applyNumberFormat="1" applyFont="1" applyFill="1" applyBorder="1" applyAlignment="1">
      <alignment vertical="center"/>
    </xf>
    <xf numFmtId="44" fontId="9" fillId="0" borderId="0" xfId="2" applyNumberFormat="1" applyFont="1" applyFill="1" applyBorder="1" applyAlignment="1">
      <alignment vertical="center"/>
    </xf>
    <xf numFmtId="0" fontId="2" fillId="0" borderId="49" xfId="1" applyBorder="1"/>
    <xf numFmtId="10" fontId="9" fillId="0" borderId="40" xfId="1" applyNumberFormat="1" applyFont="1" applyFill="1" applyBorder="1" applyAlignment="1">
      <alignment vertical="center"/>
    </xf>
    <xf numFmtId="4" fontId="23" fillId="0" borderId="13" xfId="7" applyNumberFormat="1" applyFont="1" applyFill="1" applyBorder="1" applyAlignment="1">
      <alignment horizontal="center" vertical="center" wrapText="1"/>
    </xf>
    <xf numFmtId="2" fontId="9" fillId="0" borderId="13" xfId="7" quotePrefix="1" applyNumberFormat="1" applyFont="1" applyFill="1" applyBorder="1" applyAlignment="1">
      <alignment horizontal="center" vertical="center"/>
    </xf>
    <xf numFmtId="2" fontId="0" fillId="0" borderId="0" xfId="0" applyNumberFormat="1"/>
    <xf numFmtId="0" fontId="17" fillId="0" borderId="13" xfId="11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9" fillId="0" borderId="13" xfId="14" applyFont="1" applyBorder="1" applyAlignment="1" applyProtection="1">
      <alignment horizontal="left" vertical="center" wrapText="1"/>
      <protection hidden="1"/>
    </xf>
    <xf numFmtId="0" fontId="24" fillId="0" borderId="13" xfId="0" applyFont="1" applyBorder="1" applyAlignment="1">
      <alignment vertical="center" wrapText="1"/>
    </xf>
    <xf numFmtId="0" fontId="9" fillId="0" borderId="13" xfId="14" applyFont="1" applyBorder="1" applyAlignment="1" applyProtection="1">
      <alignment horizontal="center" vertical="center"/>
      <protection hidden="1"/>
    </xf>
    <xf numFmtId="171" fontId="9" fillId="0" borderId="13" xfId="7" applyNumberFormat="1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4" fontId="16" fillId="0" borderId="9" xfId="7" applyNumberFormat="1" applyFont="1" applyFill="1" applyBorder="1" applyAlignment="1">
      <alignment vertical="center" wrapText="1"/>
    </xf>
    <xf numFmtId="44" fontId="16" fillId="0" borderId="11" xfId="7" applyNumberFormat="1" applyFont="1" applyFill="1" applyBorder="1" applyAlignment="1">
      <alignment vertical="center" wrapText="1"/>
    </xf>
    <xf numFmtId="49" fontId="10" fillId="3" borderId="17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9" fillId="0" borderId="13" xfId="14" applyFont="1" applyBorder="1" applyAlignment="1" applyProtection="1">
      <alignment horizontal="left" vertical="center"/>
      <protection hidden="1"/>
    </xf>
    <xf numFmtId="0" fontId="17" fillId="0" borderId="13" xfId="0" applyFont="1" applyBorder="1" applyAlignment="1">
      <alignment horizontal="left" vertical="center" wrapText="1"/>
    </xf>
    <xf numFmtId="0" fontId="9" fillId="3" borderId="13" xfId="14" applyFont="1" applyFill="1" applyBorder="1" applyAlignment="1" applyProtection="1">
      <alignment horizontal="center" vertical="center"/>
      <protection hidden="1"/>
    </xf>
    <xf numFmtId="172" fontId="24" fillId="0" borderId="13" xfId="0" applyNumberFormat="1" applyFont="1" applyBorder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4" fontId="0" fillId="0" borderId="0" xfId="0" applyNumberFormat="1"/>
    <xf numFmtId="1" fontId="8" fillId="0" borderId="3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>
      <alignment horizontal="left" vertical="center"/>
    </xf>
    <xf numFmtId="0" fontId="11" fillId="0" borderId="21" xfId="6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35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20" xfId="0" applyNumberFormat="1" applyFont="1" applyFill="1" applyBorder="1" applyAlignment="1">
      <alignment horizontal="left" vertical="center"/>
    </xf>
    <xf numFmtId="0" fontId="9" fillId="0" borderId="0" xfId="1" applyFont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22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1" fillId="0" borderId="42" xfId="6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/>
    </xf>
    <xf numFmtId="44" fontId="9" fillId="0" borderId="35" xfId="2" applyNumberFormat="1" applyFont="1" applyFill="1" applyBorder="1" applyAlignment="1">
      <alignment horizontal="center" vertical="center"/>
    </xf>
    <xf numFmtId="44" fontId="9" fillId="0" borderId="8" xfId="2" applyNumberFormat="1" applyFont="1" applyFill="1" applyBorder="1" applyAlignment="1">
      <alignment horizontal="center" vertical="center"/>
    </xf>
    <xf numFmtId="44" fontId="9" fillId="0" borderId="47" xfId="2" applyNumberFormat="1" applyFont="1" applyFill="1" applyBorder="1" applyAlignment="1">
      <alignment horizontal="center" vertical="center"/>
    </xf>
    <xf numFmtId="44" fontId="9" fillId="0" borderId="20" xfId="2" applyNumberFormat="1" applyFont="1" applyFill="1" applyBorder="1" applyAlignment="1">
      <alignment horizontal="center" vertical="center"/>
    </xf>
    <xf numFmtId="10" fontId="9" fillId="0" borderId="5" xfId="1" applyNumberFormat="1" applyFont="1" applyFill="1" applyBorder="1" applyAlignment="1">
      <alignment horizontal="center" vertical="center"/>
    </xf>
    <xf numFmtId="10" fontId="9" fillId="0" borderId="6" xfId="1" applyNumberFormat="1" applyFont="1" applyFill="1" applyBorder="1" applyAlignment="1">
      <alignment horizontal="center" vertical="center"/>
    </xf>
    <xf numFmtId="10" fontId="9" fillId="0" borderId="22" xfId="1" applyNumberFormat="1" applyFont="1" applyFill="1" applyBorder="1" applyAlignment="1">
      <alignment horizontal="center" vertical="center"/>
    </xf>
    <xf numFmtId="10" fontId="9" fillId="0" borderId="5" xfId="2" applyNumberFormat="1" applyFont="1" applyFill="1" applyBorder="1" applyAlignment="1">
      <alignment horizontal="center" vertical="center"/>
    </xf>
    <xf numFmtId="10" fontId="9" fillId="0" borderId="6" xfId="2" applyNumberFormat="1" applyFont="1" applyFill="1" applyBorder="1" applyAlignment="1">
      <alignment horizontal="center" vertical="center"/>
    </xf>
    <xf numFmtId="10" fontId="9" fillId="0" borderId="22" xfId="2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center" wrapText="1"/>
    </xf>
    <xf numFmtId="9" fontId="9" fillId="0" borderId="5" xfId="1" applyNumberFormat="1" applyFont="1" applyFill="1" applyBorder="1" applyAlignment="1">
      <alignment horizontal="center" vertical="center"/>
    </xf>
    <xf numFmtId="9" fontId="9" fillId="0" borderId="6" xfId="1" applyNumberFormat="1" applyFont="1" applyFill="1" applyBorder="1" applyAlignment="1">
      <alignment horizontal="center" vertical="center"/>
    </xf>
    <xf numFmtId="9" fontId="9" fillId="0" borderId="40" xfId="1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 wrapText="1"/>
    </xf>
    <xf numFmtId="0" fontId="13" fillId="0" borderId="4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1" xfId="1" applyNumberFormat="1" applyFont="1" applyBorder="1" applyAlignment="1">
      <alignment horizontal="center"/>
    </xf>
    <xf numFmtId="0" fontId="13" fillId="0" borderId="1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44" fontId="13" fillId="0" borderId="9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9" fontId="13" fillId="0" borderId="9" xfId="10" applyFont="1" applyBorder="1" applyAlignment="1">
      <alignment horizontal="center"/>
    </xf>
    <xf numFmtId="9" fontId="13" fillId="0" borderId="11" xfId="10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44" fontId="9" fillId="0" borderId="10" xfId="1" applyNumberFormat="1" applyFont="1" applyBorder="1" applyAlignment="1">
      <alignment horizontal="center"/>
    </xf>
    <xf numFmtId="44" fontId="9" fillId="0" borderId="11" xfId="1" applyNumberFormat="1" applyFont="1" applyBorder="1" applyAlignment="1">
      <alignment horizontal="center"/>
    </xf>
    <xf numFmtId="10" fontId="9" fillId="0" borderId="9" xfId="10" applyNumberFormat="1" applyFont="1" applyBorder="1" applyAlignment="1">
      <alignment horizontal="center"/>
    </xf>
    <xf numFmtId="10" fontId="9" fillId="0" borderId="10" xfId="10" applyNumberFormat="1" applyFont="1" applyBorder="1" applyAlignment="1">
      <alignment horizontal="center"/>
    </xf>
    <xf numFmtId="10" fontId="9" fillId="0" borderId="11" xfId="10" applyNumberFormat="1" applyFont="1" applyBorder="1" applyAlignment="1">
      <alignment horizontal="center"/>
    </xf>
    <xf numFmtId="10" fontId="9" fillId="0" borderId="40" xfId="2" applyNumberFormat="1" applyFont="1" applyFill="1" applyBorder="1" applyAlignment="1">
      <alignment horizontal="center" vertical="center"/>
    </xf>
    <xf numFmtId="9" fontId="9" fillId="0" borderId="5" xfId="2" applyNumberFormat="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9" fontId="9" fillId="0" borderId="22" xfId="2" applyNumberFormat="1" applyFont="1" applyFill="1" applyBorder="1" applyAlignment="1">
      <alignment horizontal="center" vertical="center"/>
    </xf>
    <xf numFmtId="10" fontId="8" fillId="0" borderId="43" xfId="10" applyNumberFormat="1" applyFont="1" applyBorder="1" applyAlignment="1">
      <alignment horizontal="center"/>
    </xf>
    <xf numFmtId="10" fontId="8" fillId="0" borderId="26" xfId="10" applyNumberFormat="1" applyFont="1" applyBorder="1" applyAlignment="1">
      <alignment horizontal="center"/>
    </xf>
    <xf numFmtId="10" fontId="8" fillId="0" borderId="34" xfId="10" applyNumberFormat="1" applyFont="1" applyBorder="1" applyAlignment="1">
      <alignment horizontal="center"/>
    </xf>
    <xf numFmtId="10" fontId="8" fillId="0" borderId="27" xfId="10" applyNumberFormat="1" applyFont="1" applyBorder="1" applyAlignment="1">
      <alignment horizontal="center"/>
    </xf>
    <xf numFmtId="10" fontId="9" fillId="0" borderId="16" xfId="10" applyNumberFormat="1" applyFont="1" applyBorder="1" applyAlignment="1">
      <alignment horizontal="center"/>
    </xf>
    <xf numFmtId="1" fontId="8" fillId="0" borderId="18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4" fontId="8" fillId="3" borderId="4" xfId="2" applyNumberFormat="1" applyFont="1" applyFill="1" applyBorder="1" applyAlignment="1">
      <alignment vertical="center"/>
    </xf>
    <xf numFmtId="44" fontId="8" fillId="3" borderId="44" xfId="2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10" fontId="8" fillId="0" borderId="4" xfId="1" applyNumberFormat="1" applyFont="1" applyBorder="1" applyAlignment="1">
      <alignment vertical="center"/>
    </xf>
    <xf numFmtId="10" fontId="8" fillId="0" borderId="44" xfId="1" applyNumberFormat="1" applyFont="1" applyBorder="1" applyAlignment="1">
      <alignment vertical="center"/>
    </xf>
    <xf numFmtId="10" fontId="8" fillId="0" borderId="12" xfId="1" applyNumberFormat="1" applyFont="1" applyBorder="1" applyAlignment="1">
      <alignment vertical="center"/>
    </xf>
    <xf numFmtId="9" fontId="9" fillId="0" borderId="40" xfId="2" applyNumberFormat="1" applyFont="1" applyFill="1" applyBorder="1" applyAlignment="1">
      <alignment horizontal="center" vertical="center"/>
    </xf>
    <xf numFmtId="10" fontId="9" fillId="0" borderId="40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horizontal="center" wrapText="1"/>
    </xf>
    <xf numFmtId="0" fontId="14" fillId="0" borderId="15" xfId="1" quotePrefix="1" applyFont="1" applyBorder="1" applyAlignment="1">
      <alignment horizontal="left" wrapText="1"/>
    </xf>
    <xf numFmtId="0" fontId="14" fillId="0" borderId="10" xfId="1" quotePrefix="1" applyFont="1" applyBorder="1" applyAlignment="1">
      <alignment horizontal="left" wrapText="1"/>
    </xf>
    <xf numFmtId="0" fontId="14" fillId="0" borderId="16" xfId="1" quotePrefix="1" applyFont="1" applyBorder="1" applyAlignment="1">
      <alignment horizontal="left" wrapText="1"/>
    </xf>
    <xf numFmtId="1" fontId="13" fillId="0" borderId="45" xfId="0" applyNumberFormat="1" applyFont="1" applyFill="1" applyBorder="1" applyAlignment="1">
      <alignment horizontal="left" vertical="center" wrapText="1"/>
    </xf>
    <xf numFmtId="1" fontId="13" fillId="0" borderId="6" xfId="0" applyNumberFormat="1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left" vertical="center"/>
    </xf>
    <xf numFmtId="1" fontId="13" fillId="0" borderId="16" xfId="0" applyNumberFormat="1" applyFont="1" applyFill="1" applyBorder="1" applyAlignment="1">
      <alignment horizontal="left" vertical="center"/>
    </xf>
    <xf numFmtId="0" fontId="8" fillId="2" borderId="48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16" fillId="0" borderId="13" xfId="11" applyNumberFormat="1" applyFont="1" applyFill="1" applyBorder="1" applyAlignment="1">
      <alignment horizontal="left" vertical="center" wrapText="1"/>
    </xf>
    <xf numFmtId="0" fontId="17" fillId="0" borderId="5" xfId="11" applyNumberFormat="1" applyFont="1" applyFill="1" applyBorder="1" applyAlignment="1">
      <alignment horizontal="left" vertical="center" wrapText="1"/>
    </xf>
    <xf numFmtId="0" fontId="17" fillId="0" borderId="6" xfId="11" applyNumberFormat="1" applyFont="1" applyFill="1" applyBorder="1" applyAlignment="1">
      <alignment horizontal="left" vertical="center" wrapText="1"/>
    </xf>
    <xf numFmtId="0" fontId="17" fillId="0" borderId="40" xfId="11" applyNumberFormat="1" applyFont="1" applyFill="1" applyBorder="1" applyAlignment="1">
      <alignment horizontal="left" vertical="center" wrapText="1"/>
    </xf>
    <xf numFmtId="0" fontId="17" fillId="0" borderId="13" xfId="11" applyNumberFormat="1" applyFont="1" applyFill="1" applyBorder="1" applyAlignment="1">
      <alignment horizontal="left" vertical="center" wrapText="1"/>
    </xf>
    <xf numFmtId="44" fontId="17" fillId="0" borderId="13" xfId="7" applyNumberFormat="1" applyFont="1" applyFill="1" applyBorder="1" applyAlignment="1">
      <alignment horizontal="center" vertical="center" wrapText="1"/>
    </xf>
    <xf numFmtId="0" fontId="17" fillId="0" borderId="13" xfId="11" applyNumberFormat="1" applyFont="1" applyFill="1" applyBorder="1" applyAlignment="1">
      <alignment horizontal="center" vertical="center" wrapText="1"/>
    </xf>
    <xf numFmtId="0" fontId="16" fillId="0" borderId="13" xfId="11" applyNumberFormat="1" applyFont="1" applyFill="1" applyBorder="1" applyAlignment="1">
      <alignment horizontal="center" vertical="center" wrapText="1"/>
    </xf>
    <xf numFmtId="0" fontId="16" fillId="0" borderId="13" xfId="11" applyNumberFormat="1" applyFont="1" applyFill="1" applyBorder="1" applyAlignment="1">
      <alignment horizontal="right" vertical="center" wrapText="1"/>
    </xf>
    <xf numFmtId="0" fontId="19" fillId="5" borderId="13" xfId="11" applyNumberFormat="1" applyFont="1" applyFill="1" applyBorder="1" applyAlignment="1">
      <alignment horizontal="center" vertical="center" wrapText="1"/>
    </xf>
    <xf numFmtId="167" fontId="16" fillId="0" borderId="9" xfId="11" applyNumberFormat="1" applyFont="1" applyFill="1" applyBorder="1" applyAlignment="1">
      <alignment horizontal="left" vertical="center" wrapText="1"/>
    </xf>
    <xf numFmtId="167" fontId="16" fillId="0" borderId="10" xfId="11" applyNumberFormat="1" applyFont="1" applyFill="1" applyBorder="1" applyAlignment="1">
      <alignment horizontal="left" vertical="center" wrapText="1"/>
    </xf>
    <xf numFmtId="167" fontId="16" fillId="0" borderId="11" xfId="11" applyNumberFormat="1" applyFont="1" applyFill="1" applyBorder="1" applyAlignment="1">
      <alignment horizontal="left" vertical="center" wrapText="1"/>
    </xf>
    <xf numFmtId="167" fontId="17" fillId="0" borderId="13" xfId="11" applyNumberFormat="1" applyFont="1" applyFill="1" applyBorder="1" applyAlignment="1">
      <alignment horizontal="left" vertical="center" wrapText="1"/>
    </xf>
    <xf numFmtId="167" fontId="9" fillId="0" borderId="13" xfId="11" applyNumberFormat="1" applyFont="1" applyFill="1" applyBorder="1" applyAlignment="1">
      <alignment wrapText="1"/>
    </xf>
    <xf numFmtId="0" fontId="16" fillId="0" borderId="9" xfId="11" applyNumberFormat="1" applyFont="1" applyFill="1" applyBorder="1" applyAlignment="1">
      <alignment horizontal="center" vertical="center" wrapText="1"/>
    </xf>
    <xf numFmtId="0" fontId="16" fillId="0" borderId="10" xfId="11" applyNumberFormat="1" applyFont="1" applyFill="1" applyBorder="1" applyAlignment="1">
      <alignment horizontal="center" vertical="center" wrapText="1"/>
    </xf>
    <xf numFmtId="0" fontId="16" fillId="0" borderId="11" xfId="11" applyNumberFormat="1" applyFont="1" applyFill="1" applyBorder="1" applyAlignment="1">
      <alignment horizontal="center" vertical="center" wrapText="1"/>
    </xf>
    <xf numFmtId="0" fontId="16" fillId="0" borderId="9" xfId="11" applyNumberFormat="1" applyFont="1" applyFill="1" applyBorder="1" applyAlignment="1">
      <alignment horizontal="right" vertical="center" wrapText="1"/>
    </xf>
    <xf numFmtId="0" fontId="16" fillId="0" borderId="10" xfId="11" applyNumberFormat="1" applyFont="1" applyFill="1" applyBorder="1" applyAlignment="1">
      <alignment horizontal="right" vertical="center" wrapText="1"/>
    </xf>
    <xf numFmtId="0" fontId="16" fillId="0" borderId="11" xfId="11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11" fillId="0" borderId="9" xfId="7" applyFont="1" applyBorder="1" applyAlignment="1">
      <alignment horizontal="center" wrapText="1"/>
    </xf>
    <xf numFmtId="43" fontId="11" fillId="0" borderId="11" xfId="7" applyFont="1" applyBorder="1" applyAlignment="1">
      <alignment horizontal="center" wrapText="1"/>
    </xf>
    <xf numFmtId="2" fontId="17" fillId="0" borderId="9" xfId="7" applyNumberFormat="1" applyFont="1" applyFill="1" applyBorder="1" applyAlignment="1">
      <alignment horizontal="right" vertical="center" wrapText="1"/>
    </xf>
    <xf numFmtId="2" fontId="17" fillId="0" borderId="11" xfId="7" applyNumberFormat="1" applyFont="1" applyFill="1" applyBorder="1" applyAlignment="1">
      <alignment horizontal="right" vertical="center" wrapText="1"/>
    </xf>
    <xf numFmtId="0" fontId="16" fillId="3" borderId="13" xfId="0" applyNumberFormat="1" applyFont="1" applyFill="1" applyBorder="1" applyAlignment="1">
      <alignment horizontal="center" wrapText="1"/>
    </xf>
    <xf numFmtId="0" fontId="17" fillId="0" borderId="9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/>
    </xf>
    <xf numFmtId="0" fontId="17" fillId="0" borderId="11" xfId="0" applyNumberFormat="1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9" xfId="0" applyNumberFormat="1" applyFont="1" applyBorder="1" applyAlignment="1">
      <alignment horizontal="left" wrapText="1"/>
    </xf>
    <xf numFmtId="0" fontId="17" fillId="0" borderId="10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8" fillId="2" borderId="22" xfId="1" applyFont="1" applyFill="1" applyBorder="1" applyAlignment="1">
      <alignment horizontal="center"/>
    </xf>
    <xf numFmtId="44" fontId="9" fillId="0" borderId="16" xfId="1" applyNumberFormat="1" applyFont="1" applyBorder="1" applyAlignment="1">
      <alignment horizontal="center"/>
    </xf>
    <xf numFmtId="44" fontId="8" fillId="0" borderId="16" xfId="1" applyNumberFormat="1" applyFont="1" applyBorder="1" applyAlignment="1">
      <alignment horizontal="center"/>
    </xf>
  </cellXfs>
  <cellStyles count="15">
    <cellStyle name="Excel Built-in Comma" xfId="6"/>
    <cellStyle name="Excel Built-in Normal" xfId="5"/>
    <cellStyle name="Moeda" xfId="9" builtinId="4"/>
    <cellStyle name="Normal" xfId="0" builtinId="0"/>
    <cellStyle name="Normal 10" xfId="11"/>
    <cellStyle name="Normal 2" xfId="1"/>
    <cellStyle name="Normal 2 2" xfId="8"/>
    <cellStyle name="Normal 3" xfId="3"/>
    <cellStyle name="Normal_Blocos" xfId="14"/>
    <cellStyle name="Porcentagem" xfId="10" builtinId="5"/>
    <cellStyle name="Porcentagem 2" xfId="12"/>
    <cellStyle name="Porcentagem 2 2" xfId="13"/>
    <cellStyle name="Vírgula" xfId="7" builtinId="3"/>
    <cellStyle name="Vírgula 2" xfId="2"/>
    <cellStyle name="Vírgula 3" xfId="4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161926</xdr:colOff>
      <xdr:row>1</xdr:row>
      <xdr:rowOff>222250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showGridLines="0" topLeftCell="A216" zoomScaleNormal="100" workbookViewId="0">
      <selection activeCell="K230" sqref="K230"/>
    </sheetView>
  </sheetViews>
  <sheetFormatPr defaultRowHeight="15" x14ac:dyDescent="0.25"/>
  <cols>
    <col min="1" max="1" width="6.85546875" style="2" bestFit="1" customWidth="1"/>
    <col min="2" max="2" width="6.85546875" bestFit="1" customWidth="1"/>
    <col min="3" max="3" width="8.28515625" style="4" bestFit="1" customWidth="1"/>
    <col min="4" max="4" width="61.140625" customWidth="1"/>
    <col min="5" max="5" width="4.85546875" customWidth="1"/>
    <col min="6" max="6" width="8.140625" style="3" bestFit="1" customWidth="1"/>
    <col min="7" max="7" width="12.140625" style="3" bestFit="1" customWidth="1"/>
    <col min="8" max="8" width="15.85546875" bestFit="1" customWidth="1"/>
    <col min="9" max="9" width="9" bestFit="1" customWidth="1"/>
    <col min="10" max="11" width="13.28515625" bestFit="1" customWidth="1"/>
  </cols>
  <sheetData>
    <row r="1" spans="1:11" ht="27" customHeight="1" x14ac:dyDescent="0.25">
      <c r="A1" s="188" t="s">
        <v>4</v>
      </c>
      <c r="B1" s="189"/>
      <c r="C1" s="189"/>
      <c r="D1" s="189"/>
      <c r="E1" s="189"/>
      <c r="F1" s="189"/>
      <c r="G1" s="189"/>
      <c r="H1" s="189"/>
      <c r="I1" s="190"/>
    </row>
    <row r="2" spans="1:11" ht="21.75" customHeight="1" x14ac:dyDescent="0.25">
      <c r="A2" s="191" t="s">
        <v>13</v>
      </c>
      <c r="B2" s="192"/>
      <c r="C2" s="192"/>
      <c r="D2" s="192"/>
      <c r="E2" s="192"/>
      <c r="F2" s="192"/>
      <c r="G2" s="192"/>
      <c r="H2" s="192"/>
      <c r="I2" s="193"/>
    </row>
    <row r="3" spans="1:11" ht="15" customHeight="1" x14ac:dyDescent="0.25">
      <c r="A3" s="194" t="s">
        <v>72</v>
      </c>
      <c r="B3" s="195"/>
      <c r="C3" s="195"/>
      <c r="D3" s="195"/>
      <c r="E3" s="195"/>
      <c r="F3" s="195"/>
      <c r="G3" s="195"/>
      <c r="H3" s="24" t="s">
        <v>425</v>
      </c>
      <c r="I3" s="206" t="s">
        <v>71</v>
      </c>
    </row>
    <row r="4" spans="1:11" ht="15" customHeight="1" x14ac:dyDescent="0.25">
      <c r="A4" s="196" t="s">
        <v>73</v>
      </c>
      <c r="B4" s="197"/>
      <c r="C4" s="197"/>
      <c r="D4" s="197"/>
      <c r="E4" s="197"/>
      <c r="F4" s="197"/>
      <c r="G4" s="197"/>
      <c r="H4" s="209" t="s">
        <v>434</v>
      </c>
      <c r="I4" s="207"/>
    </row>
    <row r="5" spans="1:11" ht="15" customHeight="1" x14ac:dyDescent="0.25">
      <c r="A5" s="196" t="s">
        <v>433</v>
      </c>
      <c r="B5" s="197"/>
      <c r="C5" s="197"/>
      <c r="D5" s="197"/>
      <c r="E5" s="197"/>
      <c r="F5" s="197"/>
      <c r="G5" s="197"/>
      <c r="H5" s="210"/>
      <c r="I5" s="208"/>
    </row>
    <row r="6" spans="1:11" ht="30" x14ac:dyDescent="0.25">
      <c r="A6" s="16" t="s">
        <v>0</v>
      </c>
      <c r="B6" s="17" t="s">
        <v>20</v>
      </c>
      <c r="C6" s="17" t="s">
        <v>21</v>
      </c>
      <c r="D6" s="17" t="s">
        <v>19</v>
      </c>
      <c r="E6" s="17" t="s">
        <v>1</v>
      </c>
      <c r="F6" s="47" t="s">
        <v>2</v>
      </c>
      <c r="G6" s="17" t="s">
        <v>22</v>
      </c>
      <c r="H6" s="18" t="s">
        <v>23</v>
      </c>
      <c r="I6" s="21" t="s">
        <v>24</v>
      </c>
    </row>
    <row r="7" spans="1:11" x14ac:dyDescent="0.25">
      <c r="A7" s="6">
        <v>1</v>
      </c>
      <c r="B7" s="201"/>
      <c r="C7" s="202"/>
      <c r="D7" s="198" t="s">
        <v>48</v>
      </c>
      <c r="E7" s="199"/>
      <c r="F7" s="199"/>
      <c r="G7" s="199"/>
      <c r="H7" s="199"/>
      <c r="I7" s="200"/>
    </row>
    <row r="8" spans="1:11" x14ac:dyDescent="0.25">
      <c r="A8" s="6" t="s">
        <v>7</v>
      </c>
      <c r="B8" s="201"/>
      <c r="C8" s="202"/>
      <c r="D8" s="198" t="s">
        <v>74</v>
      </c>
      <c r="E8" s="199"/>
      <c r="F8" s="199"/>
      <c r="G8" s="199"/>
      <c r="H8" s="199"/>
      <c r="I8" s="200"/>
    </row>
    <row r="9" spans="1:11" ht="51" x14ac:dyDescent="0.25">
      <c r="A9" s="171" t="s">
        <v>75</v>
      </c>
      <c r="B9" s="7" t="s">
        <v>78</v>
      </c>
      <c r="C9" s="7">
        <v>20350</v>
      </c>
      <c r="D9" s="33" t="s">
        <v>77</v>
      </c>
      <c r="E9" s="34" t="s">
        <v>80</v>
      </c>
      <c r="F9" s="48">
        <v>138</v>
      </c>
      <c r="G9" s="15">
        <f>ROUND(K9,2)</f>
        <v>261.87</v>
      </c>
      <c r="H9" s="19">
        <f>SUM(G9*F9)</f>
        <v>36138.06</v>
      </c>
      <c r="I9" s="111">
        <f>H9/$H$225</f>
        <v>5.2816221748291904E-2</v>
      </c>
      <c r="J9">
        <v>198.45</v>
      </c>
      <c r="K9">
        <f>J9*1.3196</f>
        <v>261.87461999999999</v>
      </c>
    </row>
    <row r="10" spans="1:11" x14ac:dyDescent="0.25">
      <c r="A10" s="171" t="s">
        <v>76</v>
      </c>
      <c r="B10" s="7" t="s">
        <v>78</v>
      </c>
      <c r="C10" s="7">
        <v>20305</v>
      </c>
      <c r="D10" s="88" t="s">
        <v>81</v>
      </c>
      <c r="E10" s="89" t="s">
        <v>79</v>
      </c>
      <c r="F10" s="90">
        <v>8</v>
      </c>
      <c r="G10" s="91">
        <f t="shared" ref="G10" si="0">K10</f>
        <v>363.89289600000001</v>
      </c>
      <c r="H10" s="92">
        <f t="shared" ref="H10" si="1">SUM(G10*F10)</f>
        <v>2911.1431680000001</v>
      </c>
      <c r="I10" s="112">
        <f>H10/$H$225</f>
        <v>4.254671753329122E-3</v>
      </c>
      <c r="J10">
        <v>275.76</v>
      </c>
      <c r="K10">
        <f t="shared" ref="K10:K73" si="2">J10*1.3196</f>
        <v>363.89289600000001</v>
      </c>
    </row>
    <row r="11" spans="1:11" x14ac:dyDescent="0.25">
      <c r="A11" s="172" t="s">
        <v>18</v>
      </c>
      <c r="B11" s="204"/>
      <c r="C11" s="205"/>
      <c r="D11" s="99" t="s">
        <v>82</v>
      </c>
      <c r="E11" s="100"/>
      <c r="F11" s="100"/>
      <c r="G11" s="101"/>
      <c r="H11" s="102"/>
      <c r="I11" s="103"/>
      <c r="K11">
        <f t="shared" si="2"/>
        <v>0</v>
      </c>
    </row>
    <row r="12" spans="1:11" ht="51" x14ac:dyDescent="0.25">
      <c r="A12" s="173" t="s">
        <v>83</v>
      </c>
      <c r="B12" s="96" t="s">
        <v>78</v>
      </c>
      <c r="C12" s="96">
        <v>20703</v>
      </c>
      <c r="D12" s="97" t="s">
        <v>84</v>
      </c>
      <c r="E12" s="34" t="s">
        <v>79</v>
      </c>
      <c r="F12" s="48">
        <v>10.9</v>
      </c>
      <c r="G12" s="91">
        <f t="shared" ref="G12" si="3">K12</f>
        <v>780.78092800000002</v>
      </c>
      <c r="H12" s="92">
        <f t="shared" ref="H12" si="4">SUM(G12*F12)</f>
        <v>8510.5121152000011</v>
      </c>
      <c r="I12" s="112">
        <f t="shared" ref="I12:I18" si="5">H12/$H$225</f>
        <v>1.2438218738579991E-2</v>
      </c>
      <c r="J12">
        <v>591.67999999999995</v>
      </c>
      <c r="K12">
        <f t="shared" si="2"/>
        <v>780.78092800000002</v>
      </c>
    </row>
    <row r="13" spans="1:11" ht="51" x14ac:dyDescent="0.25">
      <c r="A13" s="173" t="s">
        <v>92</v>
      </c>
      <c r="B13" s="96" t="s">
        <v>78</v>
      </c>
      <c r="C13" s="96">
        <v>20708</v>
      </c>
      <c r="D13" s="97" t="s">
        <v>86</v>
      </c>
      <c r="E13" s="34" t="s">
        <v>79</v>
      </c>
      <c r="F13" s="48">
        <v>12</v>
      </c>
      <c r="G13" s="91">
        <f t="shared" ref="G13:G15" si="6">K13</f>
        <v>324.05417199999999</v>
      </c>
      <c r="H13" s="92">
        <f t="shared" ref="H13:H15" si="7">SUM(G13*F13)</f>
        <v>3888.6500639999999</v>
      </c>
      <c r="I13" s="112">
        <f t="shared" si="5"/>
        <v>5.6833101744181488E-3</v>
      </c>
      <c r="J13">
        <v>245.57</v>
      </c>
      <c r="K13">
        <f t="shared" si="2"/>
        <v>324.05417199999999</v>
      </c>
    </row>
    <row r="14" spans="1:11" ht="25.5" x14ac:dyDescent="0.25">
      <c r="A14" s="173" t="s">
        <v>93</v>
      </c>
      <c r="B14" s="96" t="s">
        <v>78</v>
      </c>
      <c r="C14" s="96">
        <v>20710</v>
      </c>
      <c r="D14" s="97" t="s">
        <v>87</v>
      </c>
      <c r="E14" s="34" t="s">
        <v>85</v>
      </c>
      <c r="F14" s="48">
        <v>1</v>
      </c>
      <c r="G14" s="91">
        <f t="shared" si="6"/>
        <v>2875.8042800000003</v>
      </c>
      <c r="H14" s="92">
        <f t="shared" si="7"/>
        <v>2875.8042800000003</v>
      </c>
      <c r="I14" s="112">
        <f t="shared" si="5"/>
        <v>4.2030235313452622E-3</v>
      </c>
      <c r="J14">
        <v>2179.3000000000002</v>
      </c>
      <c r="K14">
        <f t="shared" si="2"/>
        <v>2875.8042800000003</v>
      </c>
    </row>
    <row r="15" spans="1:11" ht="38.25" x14ac:dyDescent="0.25">
      <c r="A15" s="173" t="s">
        <v>94</v>
      </c>
      <c r="B15" s="96" t="s">
        <v>78</v>
      </c>
      <c r="C15" s="96">
        <v>20712</v>
      </c>
      <c r="D15" s="97" t="s">
        <v>89</v>
      </c>
      <c r="E15" s="34" t="s">
        <v>80</v>
      </c>
      <c r="F15" s="48">
        <v>25</v>
      </c>
      <c r="G15" s="91">
        <f t="shared" si="6"/>
        <v>67.972595999999996</v>
      </c>
      <c r="H15" s="92">
        <f t="shared" si="7"/>
        <v>1699.3148999999999</v>
      </c>
      <c r="I15" s="112">
        <f t="shared" si="5"/>
        <v>2.483569748309026E-3</v>
      </c>
      <c r="J15">
        <v>51.51</v>
      </c>
      <c r="K15">
        <f t="shared" si="2"/>
        <v>67.972595999999996</v>
      </c>
    </row>
    <row r="16" spans="1:11" ht="38.25" x14ac:dyDescent="0.25">
      <c r="A16" s="173" t="s">
        <v>95</v>
      </c>
      <c r="B16" s="96" t="s">
        <v>78</v>
      </c>
      <c r="C16" s="96">
        <v>20713</v>
      </c>
      <c r="D16" s="97" t="s">
        <v>90</v>
      </c>
      <c r="E16" s="34" t="s">
        <v>80</v>
      </c>
      <c r="F16" s="48">
        <v>10</v>
      </c>
      <c r="G16" s="91">
        <f t="shared" ref="G16:G17" si="8">K16</f>
        <v>661.40991200000008</v>
      </c>
      <c r="H16" s="92">
        <f t="shared" ref="H16:H17" si="9">SUM(G16*F16)</f>
        <v>6614.0991200000008</v>
      </c>
      <c r="I16" s="112">
        <f t="shared" si="5"/>
        <v>9.6665876858664356E-3</v>
      </c>
      <c r="J16">
        <v>501.22</v>
      </c>
      <c r="K16">
        <f t="shared" si="2"/>
        <v>661.40991200000008</v>
      </c>
    </row>
    <row r="17" spans="1:11" ht="38.25" x14ac:dyDescent="0.25">
      <c r="A17" s="173" t="s">
        <v>96</v>
      </c>
      <c r="B17" s="96" t="s">
        <v>78</v>
      </c>
      <c r="C17" s="96">
        <v>20714</v>
      </c>
      <c r="D17" s="97" t="s">
        <v>91</v>
      </c>
      <c r="E17" s="34" t="s">
        <v>80</v>
      </c>
      <c r="F17" s="48">
        <v>10</v>
      </c>
      <c r="G17" s="104">
        <f t="shared" si="8"/>
        <v>534.60954800000002</v>
      </c>
      <c r="H17" s="98">
        <f t="shared" si="9"/>
        <v>5346.09548</v>
      </c>
      <c r="I17" s="112">
        <f t="shared" si="5"/>
        <v>7.8133846797315918E-3</v>
      </c>
      <c r="J17">
        <v>405.13</v>
      </c>
      <c r="K17">
        <f t="shared" si="2"/>
        <v>534.60954800000002</v>
      </c>
    </row>
    <row r="18" spans="1:11" x14ac:dyDescent="0.25">
      <c r="A18" s="93"/>
      <c r="B18" s="94"/>
      <c r="C18" s="94"/>
      <c r="D18" s="94"/>
      <c r="E18" s="203" t="s">
        <v>88</v>
      </c>
      <c r="F18" s="203"/>
      <c r="G18" s="203"/>
      <c r="H18" s="95">
        <f>SUM(H9:H17)</f>
        <v>67983.679127199997</v>
      </c>
      <c r="I18" s="22">
        <f t="shared" si="5"/>
        <v>9.9358988059871478E-2</v>
      </c>
      <c r="K18">
        <f t="shared" si="2"/>
        <v>0</v>
      </c>
    </row>
    <row r="19" spans="1:11" x14ac:dyDescent="0.25">
      <c r="A19" s="174">
        <v>2</v>
      </c>
      <c r="B19" s="175"/>
      <c r="C19" s="176"/>
      <c r="D19" s="184" t="s">
        <v>97</v>
      </c>
      <c r="E19" s="185"/>
      <c r="F19" s="185"/>
      <c r="G19" s="185"/>
      <c r="H19" s="185"/>
      <c r="I19" s="186"/>
      <c r="K19">
        <f t="shared" si="2"/>
        <v>0</v>
      </c>
    </row>
    <row r="20" spans="1:11" x14ac:dyDescent="0.25">
      <c r="A20" s="174" t="s">
        <v>8</v>
      </c>
      <c r="B20" s="175"/>
      <c r="C20" s="176"/>
      <c r="D20" s="181" t="s">
        <v>98</v>
      </c>
      <c r="E20" s="182"/>
      <c r="F20" s="182"/>
      <c r="G20" s="182"/>
      <c r="H20" s="182"/>
      <c r="I20" s="183"/>
      <c r="K20">
        <f t="shared" si="2"/>
        <v>0</v>
      </c>
    </row>
    <row r="21" spans="1:11" ht="25.5" x14ac:dyDescent="0.25">
      <c r="A21" s="171" t="s">
        <v>99</v>
      </c>
      <c r="B21" s="7" t="s">
        <v>78</v>
      </c>
      <c r="C21" s="55">
        <v>30101</v>
      </c>
      <c r="D21" s="33" t="s">
        <v>100</v>
      </c>
      <c r="E21" s="34" t="s">
        <v>101</v>
      </c>
      <c r="F21" s="48">
        <v>64</v>
      </c>
      <c r="G21" s="15">
        <f t="shared" ref="G21" si="10">ROUND(K21,2)</f>
        <v>60.82</v>
      </c>
      <c r="H21" s="19">
        <f t="shared" ref="H21" si="11">SUM(G21*F21)</f>
        <v>3892.48</v>
      </c>
      <c r="I21" s="111">
        <f>H21/$H$225</f>
        <v>5.6889076732616886E-3</v>
      </c>
      <c r="J21" s="83">
        <v>46.09</v>
      </c>
      <c r="K21">
        <f t="shared" si="2"/>
        <v>60.820364000000012</v>
      </c>
    </row>
    <row r="22" spans="1:11" x14ac:dyDescent="0.25">
      <c r="A22" s="174" t="s">
        <v>9</v>
      </c>
      <c r="B22" s="175"/>
      <c r="C22" s="176"/>
      <c r="D22" s="181" t="s">
        <v>102</v>
      </c>
      <c r="E22" s="182"/>
      <c r="F22" s="182"/>
      <c r="G22" s="182"/>
      <c r="H22" s="182"/>
      <c r="I22" s="183"/>
      <c r="K22">
        <f t="shared" si="2"/>
        <v>0</v>
      </c>
    </row>
    <row r="23" spans="1:11" x14ac:dyDescent="0.25">
      <c r="A23" s="171" t="s">
        <v>103</v>
      </c>
      <c r="B23" s="7" t="s">
        <v>78</v>
      </c>
      <c r="C23" s="7">
        <v>30201</v>
      </c>
      <c r="D23" s="35" t="s">
        <v>104</v>
      </c>
      <c r="E23" s="34" t="s">
        <v>101</v>
      </c>
      <c r="F23" s="48">
        <v>44.6</v>
      </c>
      <c r="G23" s="15">
        <f t="shared" ref="G23" si="12">ROUND(K23,2)</f>
        <v>65.489999999999995</v>
      </c>
      <c r="H23" s="19">
        <f t="shared" ref="H23" si="13">SUM(G23*F23)</f>
        <v>2920.8539999999998</v>
      </c>
      <c r="I23" s="111">
        <f>H23/$H$225</f>
        <v>4.2688642544283064E-3</v>
      </c>
      <c r="J23">
        <v>49.63</v>
      </c>
      <c r="K23">
        <f t="shared" si="2"/>
        <v>65.491748000000015</v>
      </c>
    </row>
    <row r="24" spans="1:11" x14ac:dyDescent="0.25">
      <c r="A24" s="8"/>
      <c r="B24" s="9"/>
      <c r="C24" s="9"/>
      <c r="D24" s="10"/>
      <c r="E24" s="180" t="s">
        <v>105</v>
      </c>
      <c r="F24" s="180"/>
      <c r="G24" s="180"/>
      <c r="H24" s="38">
        <f>SUM(H21:H23)</f>
        <v>6813.3339999999998</v>
      </c>
      <c r="I24" s="22">
        <f>H24/$H$225</f>
        <v>9.9577719276899949E-3</v>
      </c>
      <c r="K24">
        <f t="shared" si="2"/>
        <v>0</v>
      </c>
    </row>
    <row r="25" spans="1:11" x14ac:dyDescent="0.25">
      <c r="A25" s="174">
        <v>3</v>
      </c>
      <c r="B25" s="175"/>
      <c r="C25" s="176"/>
      <c r="D25" s="184" t="s">
        <v>106</v>
      </c>
      <c r="E25" s="185"/>
      <c r="F25" s="185"/>
      <c r="G25" s="185"/>
      <c r="H25" s="185"/>
      <c r="I25" s="186"/>
      <c r="K25">
        <f t="shared" si="2"/>
        <v>0</v>
      </c>
    </row>
    <row r="26" spans="1:11" x14ac:dyDescent="0.25">
      <c r="A26" s="174" t="s">
        <v>10</v>
      </c>
      <c r="B26" s="175"/>
      <c r="C26" s="176"/>
      <c r="D26" s="181" t="s">
        <v>107</v>
      </c>
      <c r="E26" s="182"/>
      <c r="F26" s="182"/>
      <c r="G26" s="182"/>
      <c r="H26" s="182"/>
      <c r="I26" s="183"/>
      <c r="J26" s="79"/>
      <c r="K26">
        <f t="shared" si="2"/>
        <v>0</v>
      </c>
    </row>
    <row r="27" spans="1:11" ht="38.25" x14ac:dyDescent="0.25">
      <c r="A27" s="171" t="s">
        <v>108</v>
      </c>
      <c r="B27" s="7" t="s">
        <v>78</v>
      </c>
      <c r="C27" s="7">
        <v>40206</v>
      </c>
      <c r="D27" s="35" t="s">
        <v>109</v>
      </c>
      <c r="E27" s="34" t="s">
        <v>79</v>
      </c>
      <c r="F27" s="48">
        <v>118</v>
      </c>
      <c r="G27" s="15">
        <f t="shared" ref="G27" si="14">ROUND(K27,2)</f>
        <v>93.31</v>
      </c>
      <c r="H27" s="19">
        <f t="shared" ref="H27" si="15">SUM(G27*F27)</f>
        <v>11010.58</v>
      </c>
      <c r="I27" s="111">
        <f t="shared" ref="I27:I32" si="16">H27/$H$225</f>
        <v>1.6092098880164236E-2</v>
      </c>
      <c r="J27">
        <v>70.709999999999994</v>
      </c>
      <c r="K27">
        <f t="shared" si="2"/>
        <v>93.308915999999996</v>
      </c>
    </row>
    <row r="28" spans="1:11" ht="25.5" x14ac:dyDescent="0.25">
      <c r="A28" s="171" t="s">
        <v>114</v>
      </c>
      <c r="B28" s="7" t="s">
        <v>78</v>
      </c>
      <c r="C28" s="7">
        <v>40224</v>
      </c>
      <c r="D28" s="35" t="s">
        <v>110</v>
      </c>
      <c r="E28" s="34" t="s">
        <v>101</v>
      </c>
      <c r="F28" s="48">
        <v>11.3</v>
      </c>
      <c r="G28" s="15">
        <f t="shared" ref="G28" si="17">ROUND(K28,2)</f>
        <v>806.22</v>
      </c>
      <c r="H28" s="19">
        <f t="shared" ref="H28" si="18">SUM(G28*F28)</f>
        <v>9110.2860000000001</v>
      </c>
      <c r="I28" s="111">
        <f t="shared" si="16"/>
        <v>1.3314795690924176E-2</v>
      </c>
      <c r="J28" s="79">
        <v>610.96</v>
      </c>
      <c r="K28">
        <f t="shared" si="2"/>
        <v>806.22281600000008</v>
      </c>
    </row>
    <row r="29" spans="1:11" ht="38.25" x14ac:dyDescent="0.25">
      <c r="A29" s="171" t="s">
        <v>115</v>
      </c>
      <c r="B29" s="7" t="s">
        <v>78</v>
      </c>
      <c r="C29" s="7">
        <v>40231</v>
      </c>
      <c r="D29" s="35" t="s">
        <v>120</v>
      </c>
      <c r="E29" s="34" t="s">
        <v>101</v>
      </c>
      <c r="F29" s="48">
        <v>2.8</v>
      </c>
      <c r="G29" s="15">
        <f t="shared" ref="G29" si="19">ROUND(K29,2)</f>
        <v>710</v>
      </c>
      <c r="H29" s="19">
        <f t="shared" ref="H29" si="20">SUM(G29*F29)</f>
        <v>1987.9999999999998</v>
      </c>
      <c r="I29" s="111">
        <f t="shared" si="16"/>
        <v>2.9054865932372767E-3</v>
      </c>
      <c r="J29" s="79">
        <v>538.04</v>
      </c>
      <c r="K29">
        <f t="shared" si="2"/>
        <v>709.99758399999996</v>
      </c>
    </row>
    <row r="30" spans="1:11" ht="25.5" x14ac:dyDescent="0.25">
      <c r="A30" s="171" t="s">
        <v>116</v>
      </c>
      <c r="B30" s="7" t="s">
        <v>78</v>
      </c>
      <c r="C30" s="7">
        <v>40246</v>
      </c>
      <c r="D30" s="106" t="s">
        <v>111</v>
      </c>
      <c r="E30" s="34" t="s">
        <v>118</v>
      </c>
      <c r="F30" s="105">
        <v>50.33</v>
      </c>
      <c r="G30" s="15">
        <f t="shared" ref="G30" si="21">ROUND(K30,2)</f>
        <v>17.75</v>
      </c>
      <c r="H30" s="19">
        <f t="shared" ref="H30" si="22">SUM(G30*F30)</f>
        <v>893.35749999999996</v>
      </c>
      <c r="I30" s="111">
        <f t="shared" si="16"/>
        <v>1.3056530378360014E-3</v>
      </c>
      <c r="J30" s="79">
        <v>13.45</v>
      </c>
      <c r="K30">
        <f t="shared" si="2"/>
        <v>17.748619999999999</v>
      </c>
    </row>
    <row r="31" spans="1:11" ht="25.5" x14ac:dyDescent="0.25">
      <c r="A31" s="171" t="s">
        <v>117</v>
      </c>
      <c r="B31" s="7" t="s">
        <v>78</v>
      </c>
      <c r="C31" s="7">
        <v>40243</v>
      </c>
      <c r="D31" s="106" t="s">
        <v>112</v>
      </c>
      <c r="E31" s="34" t="s">
        <v>118</v>
      </c>
      <c r="F31" s="105">
        <v>326.57</v>
      </c>
      <c r="G31" s="15">
        <f t="shared" ref="G31" si="23">ROUND(K31,2)</f>
        <v>15.37</v>
      </c>
      <c r="H31" s="19">
        <f t="shared" ref="H31" si="24">SUM(G31*F31)</f>
        <v>5019.3808999999992</v>
      </c>
      <c r="I31" s="111">
        <f t="shared" si="16"/>
        <v>7.3358872793265872E-3</v>
      </c>
      <c r="J31" s="79">
        <v>11.65</v>
      </c>
      <c r="K31">
        <f t="shared" si="2"/>
        <v>15.373340000000002</v>
      </c>
    </row>
    <row r="32" spans="1:11" ht="25.5" x14ac:dyDescent="0.25">
      <c r="A32" s="171" t="s">
        <v>119</v>
      </c>
      <c r="B32" s="7" t="s">
        <v>78</v>
      </c>
      <c r="C32" s="7">
        <v>40245</v>
      </c>
      <c r="D32" s="106" t="s">
        <v>113</v>
      </c>
      <c r="E32" s="34" t="s">
        <v>118</v>
      </c>
      <c r="F32" s="105">
        <v>292.75</v>
      </c>
      <c r="G32" s="15">
        <f t="shared" ref="G32:G45" si="25">ROUND(K32,2)</f>
        <v>15.6</v>
      </c>
      <c r="H32" s="19">
        <f t="shared" ref="H32:H45" si="26">SUM(G32*F32)</f>
        <v>4566.8999999999996</v>
      </c>
      <c r="I32" s="111">
        <f t="shared" si="16"/>
        <v>6.6745808464060965E-3</v>
      </c>
      <c r="J32" s="79">
        <v>11.82</v>
      </c>
      <c r="K32">
        <f t="shared" si="2"/>
        <v>15.597672000000001</v>
      </c>
    </row>
    <row r="33" spans="1:11" x14ac:dyDescent="0.25">
      <c r="A33" s="174" t="s">
        <v>11</v>
      </c>
      <c r="B33" s="175"/>
      <c r="C33" s="176"/>
      <c r="D33" s="181" t="s">
        <v>121</v>
      </c>
      <c r="E33" s="182"/>
      <c r="F33" s="182"/>
      <c r="G33" s="182"/>
      <c r="H33" s="182"/>
      <c r="I33" s="183"/>
      <c r="K33">
        <f t="shared" si="2"/>
        <v>0</v>
      </c>
    </row>
    <row r="34" spans="1:11" ht="51" x14ac:dyDescent="0.25">
      <c r="A34" s="171" t="s">
        <v>125</v>
      </c>
      <c r="B34" s="7" t="s">
        <v>78</v>
      </c>
      <c r="C34" s="7">
        <v>40337</v>
      </c>
      <c r="D34" s="106" t="s">
        <v>122</v>
      </c>
      <c r="E34" s="34" t="s">
        <v>79</v>
      </c>
      <c r="F34" s="105">
        <v>40</v>
      </c>
      <c r="G34" s="15">
        <f t="shared" si="25"/>
        <v>134.41</v>
      </c>
      <c r="H34" s="19">
        <f t="shared" si="26"/>
        <v>5376.4</v>
      </c>
      <c r="I34" s="111">
        <f t="shared" ref="I34:I39" si="27">H34/$H$225</f>
        <v>7.8576751106040725E-3</v>
      </c>
      <c r="J34">
        <v>101.86</v>
      </c>
      <c r="K34">
        <f t="shared" si="2"/>
        <v>134.414456</v>
      </c>
    </row>
    <row r="35" spans="1:11" ht="25.5" x14ac:dyDescent="0.25">
      <c r="A35" s="171" t="s">
        <v>126</v>
      </c>
      <c r="B35" s="7" t="s">
        <v>78</v>
      </c>
      <c r="C35" s="7">
        <v>40315</v>
      </c>
      <c r="D35" s="106" t="s">
        <v>110</v>
      </c>
      <c r="E35" s="34" t="s">
        <v>101</v>
      </c>
      <c r="F35" s="105">
        <v>2.9</v>
      </c>
      <c r="G35" s="15">
        <f t="shared" si="25"/>
        <v>925</v>
      </c>
      <c r="H35" s="19">
        <f t="shared" si="26"/>
        <v>2682.5</v>
      </c>
      <c r="I35" s="111">
        <f t="shared" si="27"/>
        <v>3.9205069347882275E-3</v>
      </c>
      <c r="J35">
        <v>700.97</v>
      </c>
      <c r="K35">
        <f t="shared" si="2"/>
        <v>925.00001200000008</v>
      </c>
    </row>
    <row r="36" spans="1:11" ht="25.5" x14ac:dyDescent="0.25">
      <c r="A36" s="171" t="s">
        <v>127</v>
      </c>
      <c r="B36" s="7" t="s">
        <v>78</v>
      </c>
      <c r="C36" s="7">
        <v>40333</v>
      </c>
      <c r="D36" s="106" t="s">
        <v>111</v>
      </c>
      <c r="E36" s="34" t="s">
        <v>118</v>
      </c>
      <c r="F36" s="105">
        <v>81</v>
      </c>
      <c r="G36" s="15">
        <f t="shared" si="25"/>
        <v>17.75</v>
      </c>
      <c r="H36" s="19">
        <f t="shared" si="26"/>
        <v>1437.75</v>
      </c>
      <c r="I36" s="111">
        <f t="shared" si="27"/>
        <v>2.1012894111805307E-3</v>
      </c>
      <c r="J36">
        <v>13.45</v>
      </c>
      <c r="K36">
        <f t="shared" si="2"/>
        <v>17.748619999999999</v>
      </c>
    </row>
    <row r="37" spans="1:11" ht="25.5" x14ac:dyDescent="0.25">
      <c r="A37" s="171" t="s">
        <v>128</v>
      </c>
      <c r="B37" s="7" t="s">
        <v>78</v>
      </c>
      <c r="C37" s="7">
        <v>40328</v>
      </c>
      <c r="D37" s="106" t="s">
        <v>112</v>
      </c>
      <c r="E37" s="34" t="s">
        <v>118</v>
      </c>
      <c r="F37" s="105">
        <v>5</v>
      </c>
      <c r="G37" s="15">
        <f t="shared" si="25"/>
        <v>15.37</v>
      </c>
      <c r="H37" s="19">
        <f t="shared" si="26"/>
        <v>76.849999999999994</v>
      </c>
      <c r="I37" s="111">
        <f t="shared" si="27"/>
        <v>1.123172256993384E-4</v>
      </c>
      <c r="J37">
        <v>11.65</v>
      </c>
      <c r="K37">
        <f t="shared" si="2"/>
        <v>15.373340000000002</v>
      </c>
    </row>
    <row r="38" spans="1:11" ht="25.5" x14ac:dyDescent="0.25">
      <c r="A38" s="171" t="s">
        <v>129</v>
      </c>
      <c r="B38" s="7" t="s">
        <v>78</v>
      </c>
      <c r="C38" s="7">
        <v>40332</v>
      </c>
      <c r="D38" s="107" t="s">
        <v>123</v>
      </c>
      <c r="E38" s="34" t="s">
        <v>118</v>
      </c>
      <c r="F38" s="108">
        <v>120</v>
      </c>
      <c r="G38" s="15">
        <f t="shared" si="25"/>
        <v>15.6</v>
      </c>
      <c r="H38" s="19">
        <f t="shared" si="26"/>
        <v>1872</v>
      </c>
      <c r="I38" s="111">
        <f t="shared" si="27"/>
        <v>2.735951158219408E-3</v>
      </c>
      <c r="J38">
        <v>11.82</v>
      </c>
      <c r="K38">
        <f t="shared" si="2"/>
        <v>15.597672000000001</v>
      </c>
    </row>
    <row r="39" spans="1:11" ht="25.5" x14ac:dyDescent="0.25">
      <c r="A39" s="171" t="s">
        <v>130</v>
      </c>
      <c r="B39" s="7" t="s">
        <v>78</v>
      </c>
      <c r="C39" s="7">
        <v>40601</v>
      </c>
      <c r="D39" s="109" t="s">
        <v>124</v>
      </c>
      <c r="E39" s="34" t="s">
        <v>79</v>
      </c>
      <c r="F39" s="110">
        <v>16.5</v>
      </c>
      <c r="G39" s="15">
        <f t="shared" si="25"/>
        <v>148.35</v>
      </c>
      <c r="H39" s="19">
        <f t="shared" si="26"/>
        <v>2447.7750000000001</v>
      </c>
      <c r="I39" s="111">
        <f t="shared" si="27"/>
        <v>3.5774534435419397E-3</v>
      </c>
      <c r="J39">
        <v>112.42</v>
      </c>
      <c r="K39">
        <f t="shared" si="2"/>
        <v>148.34943200000001</v>
      </c>
    </row>
    <row r="40" spans="1:11" x14ac:dyDescent="0.25">
      <c r="A40" s="174" t="s">
        <v>14</v>
      </c>
      <c r="B40" s="175"/>
      <c r="C40" s="176"/>
      <c r="D40" s="184" t="s">
        <v>136</v>
      </c>
      <c r="E40" s="185"/>
      <c r="F40" s="185"/>
      <c r="G40" s="185"/>
      <c r="H40" s="185"/>
      <c r="I40" s="186"/>
      <c r="K40">
        <f t="shared" si="2"/>
        <v>0</v>
      </c>
    </row>
    <row r="41" spans="1:11" ht="51" x14ac:dyDescent="0.25">
      <c r="A41" s="171" t="s">
        <v>131</v>
      </c>
      <c r="B41" s="46" t="s">
        <v>78</v>
      </c>
      <c r="C41" s="46">
        <v>40337</v>
      </c>
      <c r="D41" s="113" t="s">
        <v>122</v>
      </c>
      <c r="E41" s="130" t="s">
        <v>79</v>
      </c>
      <c r="F41" s="131">
        <v>344</v>
      </c>
      <c r="G41" s="115">
        <f t="shared" si="25"/>
        <v>134.41</v>
      </c>
      <c r="H41" s="132">
        <f t="shared" si="26"/>
        <v>46237.04</v>
      </c>
      <c r="I41" s="133">
        <f t="shared" ref="I41:I46" si="28">H41/$H$225</f>
        <v>6.7576005951195034E-2</v>
      </c>
      <c r="J41">
        <v>101.86</v>
      </c>
      <c r="K41">
        <f t="shared" si="2"/>
        <v>134.414456</v>
      </c>
    </row>
    <row r="42" spans="1:11" ht="25.5" x14ac:dyDescent="0.25">
      <c r="A42" s="171" t="s">
        <v>132</v>
      </c>
      <c r="B42" s="46" t="s">
        <v>78</v>
      </c>
      <c r="C42" s="46">
        <v>40315</v>
      </c>
      <c r="D42" s="106" t="s">
        <v>110</v>
      </c>
      <c r="E42" s="37" t="s">
        <v>101</v>
      </c>
      <c r="F42" s="134">
        <v>39.700000000000003</v>
      </c>
      <c r="G42" s="15">
        <f t="shared" si="25"/>
        <v>925</v>
      </c>
      <c r="H42" s="135">
        <f t="shared" si="26"/>
        <v>36722.5</v>
      </c>
      <c r="I42" s="136">
        <f t="shared" si="28"/>
        <v>5.3670388038307801E-2</v>
      </c>
      <c r="J42">
        <v>700.97</v>
      </c>
      <c r="K42">
        <f t="shared" si="2"/>
        <v>925.00001200000008</v>
      </c>
    </row>
    <row r="43" spans="1:11" ht="38.25" x14ac:dyDescent="0.25">
      <c r="A43" s="171" t="s">
        <v>133</v>
      </c>
      <c r="B43" s="46" t="s">
        <v>78</v>
      </c>
      <c r="C43" s="46">
        <v>40231</v>
      </c>
      <c r="D43" s="106" t="s">
        <v>137</v>
      </c>
      <c r="E43" s="37" t="s">
        <v>118</v>
      </c>
      <c r="F43" s="134">
        <v>4.0999999999999996</v>
      </c>
      <c r="G43" s="15">
        <f t="shared" si="25"/>
        <v>710</v>
      </c>
      <c r="H43" s="135">
        <f t="shared" si="26"/>
        <v>2910.9999999999995</v>
      </c>
      <c r="I43" s="136">
        <f t="shared" si="28"/>
        <v>4.2544625115260122E-3</v>
      </c>
      <c r="J43">
        <v>538.04</v>
      </c>
      <c r="K43">
        <f t="shared" si="2"/>
        <v>709.99758399999996</v>
      </c>
    </row>
    <row r="44" spans="1:11" ht="25.5" x14ac:dyDescent="0.25">
      <c r="A44" s="171" t="s">
        <v>134</v>
      </c>
      <c r="B44" s="46" t="s">
        <v>78</v>
      </c>
      <c r="C44" s="46">
        <v>40333</v>
      </c>
      <c r="D44" s="107" t="s">
        <v>111</v>
      </c>
      <c r="E44" s="37" t="s">
        <v>118</v>
      </c>
      <c r="F44" s="137">
        <v>313</v>
      </c>
      <c r="G44" s="15">
        <f t="shared" si="25"/>
        <v>17.75</v>
      </c>
      <c r="H44" s="135">
        <f t="shared" si="26"/>
        <v>5555.75</v>
      </c>
      <c r="I44" s="136">
        <f t="shared" si="28"/>
        <v>8.1197973543148914E-3</v>
      </c>
      <c r="J44">
        <v>13.45</v>
      </c>
      <c r="K44">
        <f t="shared" si="2"/>
        <v>17.748619999999999</v>
      </c>
    </row>
    <row r="45" spans="1:11" ht="25.5" x14ac:dyDescent="0.25">
      <c r="A45" s="171" t="s">
        <v>135</v>
      </c>
      <c r="B45" s="46" t="s">
        <v>78</v>
      </c>
      <c r="C45" s="46">
        <v>40328</v>
      </c>
      <c r="D45" s="106" t="s">
        <v>112</v>
      </c>
      <c r="E45" s="37" t="s">
        <v>118</v>
      </c>
      <c r="F45" s="134">
        <v>1851</v>
      </c>
      <c r="G45" s="15">
        <f t="shared" si="25"/>
        <v>15.37</v>
      </c>
      <c r="H45" s="135">
        <f t="shared" si="26"/>
        <v>28449.87</v>
      </c>
      <c r="I45" s="136">
        <f t="shared" si="28"/>
        <v>4.1579836953895076E-2</v>
      </c>
      <c r="J45">
        <v>11.65</v>
      </c>
      <c r="K45">
        <f t="shared" si="2"/>
        <v>15.373340000000002</v>
      </c>
    </row>
    <row r="46" spans="1:11" x14ac:dyDescent="0.25">
      <c r="A46" s="8"/>
      <c r="B46" s="9"/>
      <c r="C46" s="9"/>
      <c r="D46" s="10"/>
      <c r="E46" s="180" t="s">
        <v>138</v>
      </c>
      <c r="F46" s="180"/>
      <c r="G46" s="180"/>
      <c r="H46" s="38">
        <f>SUM(H27:H45)</f>
        <v>166357.9394</v>
      </c>
      <c r="I46" s="22">
        <f t="shared" si="28"/>
        <v>0.24313418642116671</v>
      </c>
      <c r="K46">
        <f t="shared" si="2"/>
        <v>0</v>
      </c>
    </row>
    <row r="47" spans="1:11" x14ac:dyDescent="0.25">
      <c r="A47" s="174">
        <v>4</v>
      </c>
      <c r="B47" s="175"/>
      <c r="C47" s="176"/>
      <c r="D47" s="184" t="s">
        <v>139</v>
      </c>
      <c r="E47" s="185"/>
      <c r="F47" s="185"/>
      <c r="G47" s="185"/>
      <c r="H47" s="185"/>
      <c r="I47" s="186"/>
      <c r="K47">
        <f t="shared" si="2"/>
        <v>0</v>
      </c>
    </row>
    <row r="48" spans="1:11" x14ac:dyDescent="0.25">
      <c r="A48" s="174" t="s">
        <v>17</v>
      </c>
      <c r="B48" s="175"/>
      <c r="C48" s="176"/>
      <c r="D48" s="181" t="s">
        <v>141</v>
      </c>
      <c r="E48" s="182"/>
      <c r="F48" s="182"/>
      <c r="G48" s="182"/>
      <c r="H48" s="182"/>
      <c r="I48" s="183"/>
      <c r="K48">
        <f t="shared" si="2"/>
        <v>0</v>
      </c>
    </row>
    <row r="49" spans="1:11" ht="25.5" x14ac:dyDescent="0.25">
      <c r="A49" s="171" t="s">
        <v>140</v>
      </c>
      <c r="B49" s="7" t="s">
        <v>78</v>
      </c>
      <c r="C49" s="7">
        <v>50301</v>
      </c>
      <c r="D49" s="106" t="s">
        <v>142</v>
      </c>
      <c r="E49" s="34" t="s">
        <v>80</v>
      </c>
      <c r="F49" s="48">
        <v>10</v>
      </c>
      <c r="G49" s="15">
        <f t="shared" ref="G49:G61" si="29">ROUND(K49,2)</f>
        <v>11.69</v>
      </c>
      <c r="H49" s="19">
        <f t="shared" ref="H49:H61" si="30">SUM(G49*F49)</f>
        <v>116.89999999999999</v>
      </c>
      <c r="I49" s="111">
        <f>H49/$H$225</f>
        <v>1.708507961516286E-4</v>
      </c>
      <c r="J49">
        <v>8.86</v>
      </c>
      <c r="K49">
        <f t="shared" si="2"/>
        <v>11.691656</v>
      </c>
    </row>
    <row r="50" spans="1:11" x14ac:dyDescent="0.25">
      <c r="A50" s="174" t="s">
        <v>143</v>
      </c>
      <c r="B50" s="175"/>
      <c r="C50" s="176"/>
      <c r="D50" s="181" t="s">
        <v>144</v>
      </c>
      <c r="E50" s="182"/>
      <c r="F50" s="182"/>
      <c r="G50" s="182"/>
      <c r="H50" s="182"/>
      <c r="I50" s="183"/>
      <c r="K50">
        <f t="shared" si="2"/>
        <v>0</v>
      </c>
    </row>
    <row r="51" spans="1:11" ht="38.25" x14ac:dyDescent="0.25">
      <c r="A51" s="171" t="s">
        <v>146</v>
      </c>
      <c r="B51" s="7" t="s">
        <v>78</v>
      </c>
      <c r="C51" s="7">
        <v>50602</v>
      </c>
      <c r="D51" s="107" t="s">
        <v>145</v>
      </c>
      <c r="E51" s="34" t="s">
        <v>79</v>
      </c>
      <c r="F51" s="48">
        <v>78.77</v>
      </c>
      <c r="G51" s="15">
        <f t="shared" si="29"/>
        <v>88.44</v>
      </c>
      <c r="H51" s="19">
        <f t="shared" si="30"/>
        <v>6966.4187999999995</v>
      </c>
      <c r="I51" s="111">
        <f>H51/$H$225</f>
        <v>1.0181507256678128E-2</v>
      </c>
      <c r="J51">
        <v>67.02</v>
      </c>
      <c r="K51">
        <f t="shared" si="2"/>
        <v>88.439592000000005</v>
      </c>
    </row>
    <row r="52" spans="1:11" x14ac:dyDescent="0.25">
      <c r="A52" s="8"/>
      <c r="B52" s="9"/>
      <c r="C52" s="9"/>
      <c r="D52" s="10"/>
      <c r="E52" s="180" t="s">
        <v>147</v>
      </c>
      <c r="F52" s="180"/>
      <c r="G52" s="180"/>
      <c r="H52" s="38">
        <f>SUM(H49:H51)</f>
        <v>7083.3187999999991</v>
      </c>
      <c r="I52" s="22">
        <f>H52/$H$225</f>
        <v>1.0352358052829757E-2</v>
      </c>
      <c r="K52">
        <f t="shared" si="2"/>
        <v>0</v>
      </c>
    </row>
    <row r="53" spans="1:11" x14ac:dyDescent="0.25">
      <c r="A53" s="174">
        <v>5</v>
      </c>
      <c r="B53" s="175"/>
      <c r="C53" s="176"/>
      <c r="D53" s="184" t="s">
        <v>148</v>
      </c>
      <c r="E53" s="185"/>
      <c r="F53" s="185"/>
      <c r="G53" s="185"/>
      <c r="H53" s="185"/>
      <c r="I53" s="186"/>
      <c r="K53">
        <f t="shared" si="2"/>
        <v>0</v>
      </c>
    </row>
    <row r="54" spans="1:11" x14ac:dyDescent="0.25">
      <c r="A54" s="171" t="s">
        <v>40</v>
      </c>
      <c r="B54" s="7" t="s">
        <v>78</v>
      </c>
      <c r="C54" s="7">
        <v>71104</v>
      </c>
      <c r="D54" s="36" t="s">
        <v>149</v>
      </c>
      <c r="E54" s="34" t="s">
        <v>79</v>
      </c>
      <c r="F54" s="48">
        <f>2*0.8*2.1</f>
        <v>3.3600000000000003</v>
      </c>
      <c r="G54" s="15">
        <f t="shared" si="29"/>
        <v>915.04</v>
      </c>
      <c r="H54" s="19">
        <f t="shared" si="30"/>
        <v>3074.5344</v>
      </c>
      <c r="I54" s="111">
        <f>H54/$H$225</f>
        <v>4.4934700601845148E-3</v>
      </c>
      <c r="J54">
        <v>693.42</v>
      </c>
      <c r="K54">
        <f t="shared" si="2"/>
        <v>915.03703200000007</v>
      </c>
    </row>
    <row r="55" spans="1:11" ht="38.25" x14ac:dyDescent="0.25">
      <c r="A55" s="171" t="s">
        <v>152</v>
      </c>
      <c r="B55" s="7" t="s">
        <v>78</v>
      </c>
      <c r="C55" s="7">
        <v>71701</v>
      </c>
      <c r="D55" s="106" t="s">
        <v>150</v>
      </c>
      <c r="E55" s="34" t="s">
        <v>79</v>
      </c>
      <c r="F55" s="48">
        <v>2.2000000000000002</v>
      </c>
      <c r="G55" s="15">
        <f t="shared" si="29"/>
        <v>757.97</v>
      </c>
      <c r="H55" s="19">
        <f t="shared" si="30"/>
        <v>1667.5340000000001</v>
      </c>
      <c r="I55" s="111">
        <f>H55/$H$225</f>
        <v>2.4371215698024799E-3</v>
      </c>
      <c r="J55">
        <v>574.39</v>
      </c>
      <c r="K55">
        <f t="shared" si="2"/>
        <v>757.96504400000003</v>
      </c>
    </row>
    <row r="56" spans="1:11" ht="25.5" x14ac:dyDescent="0.25">
      <c r="A56" s="171" t="s">
        <v>153</v>
      </c>
      <c r="B56" s="7" t="s">
        <v>78</v>
      </c>
      <c r="C56" s="7">
        <v>71702</v>
      </c>
      <c r="D56" s="107" t="s">
        <v>151</v>
      </c>
      <c r="E56" s="34" t="s">
        <v>79</v>
      </c>
      <c r="F56" s="48">
        <v>0.5</v>
      </c>
      <c r="G56" s="15">
        <f t="shared" si="29"/>
        <v>887.73</v>
      </c>
      <c r="H56" s="19">
        <f t="shared" si="30"/>
        <v>443.86500000000001</v>
      </c>
      <c r="I56" s="111">
        <f>H56/$H$225</f>
        <v>6.4871418848453928E-4</v>
      </c>
      <c r="J56">
        <v>672.73</v>
      </c>
      <c r="K56">
        <f t="shared" si="2"/>
        <v>887.73450800000012</v>
      </c>
    </row>
    <row r="57" spans="1:11" x14ac:dyDescent="0.25">
      <c r="A57" s="8"/>
      <c r="B57" s="9"/>
      <c r="C57" s="9"/>
      <c r="D57" s="10"/>
      <c r="E57" s="180" t="s">
        <v>154</v>
      </c>
      <c r="F57" s="180"/>
      <c r="G57" s="180"/>
      <c r="H57" s="38">
        <f>SUM(H54:H56)</f>
        <v>5185.9333999999999</v>
      </c>
      <c r="I57" s="22">
        <f>H57/$H$225</f>
        <v>7.5793058184715342E-3</v>
      </c>
      <c r="K57">
        <f t="shared" si="2"/>
        <v>0</v>
      </c>
    </row>
    <row r="58" spans="1:11" x14ac:dyDescent="0.25">
      <c r="A58" s="174">
        <v>6</v>
      </c>
      <c r="B58" s="175"/>
      <c r="C58" s="176"/>
      <c r="D58" s="184" t="s">
        <v>156</v>
      </c>
      <c r="E58" s="185"/>
      <c r="F58" s="185"/>
      <c r="G58" s="185"/>
      <c r="H58" s="185"/>
      <c r="I58" s="186"/>
      <c r="K58">
        <f t="shared" si="2"/>
        <v>0</v>
      </c>
    </row>
    <row r="59" spans="1:11" x14ac:dyDescent="0.25">
      <c r="A59" s="174" t="s">
        <v>155</v>
      </c>
      <c r="B59" s="175"/>
      <c r="C59" s="176"/>
      <c r="D59" s="181" t="s">
        <v>157</v>
      </c>
      <c r="E59" s="182"/>
      <c r="F59" s="182"/>
      <c r="G59" s="182"/>
      <c r="H59" s="182"/>
      <c r="I59" s="183"/>
      <c r="K59">
        <f t="shared" si="2"/>
        <v>0</v>
      </c>
    </row>
    <row r="60" spans="1:11" x14ac:dyDescent="0.25">
      <c r="A60" s="171" t="s">
        <v>159</v>
      </c>
      <c r="B60" s="7" t="s">
        <v>78</v>
      </c>
      <c r="C60" s="7">
        <v>80102</v>
      </c>
      <c r="D60" s="106" t="s">
        <v>160</v>
      </c>
      <c r="E60" s="34" t="s">
        <v>79</v>
      </c>
      <c r="F60" s="48">
        <v>2.2000000000000002</v>
      </c>
      <c r="G60" s="15">
        <f t="shared" si="29"/>
        <v>375.43</v>
      </c>
      <c r="H60" s="19">
        <f t="shared" si="30"/>
        <v>825.94600000000003</v>
      </c>
      <c r="I60" s="111">
        <f>H60/$H$225</f>
        <v>1.2071302966488713E-3</v>
      </c>
      <c r="J60">
        <v>284.5</v>
      </c>
      <c r="K60">
        <f t="shared" si="2"/>
        <v>375.42620000000005</v>
      </c>
    </row>
    <row r="61" spans="1:11" x14ac:dyDescent="0.25">
      <c r="A61" s="171" t="s">
        <v>158</v>
      </c>
      <c r="B61" s="7" t="s">
        <v>78</v>
      </c>
      <c r="C61" s="7">
        <v>80103</v>
      </c>
      <c r="D61" s="106" t="s">
        <v>161</v>
      </c>
      <c r="E61" s="34" t="s">
        <v>79</v>
      </c>
      <c r="F61" s="48">
        <v>0.5</v>
      </c>
      <c r="G61" s="15">
        <f t="shared" si="29"/>
        <v>423.59</v>
      </c>
      <c r="H61" s="19">
        <f t="shared" si="30"/>
        <v>211.79499999999999</v>
      </c>
      <c r="I61" s="111">
        <f>H61/$H$225</f>
        <v>3.095410125828416E-4</v>
      </c>
      <c r="J61">
        <v>321</v>
      </c>
      <c r="K61">
        <f t="shared" si="2"/>
        <v>423.59160000000003</v>
      </c>
    </row>
    <row r="62" spans="1:11" x14ac:dyDescent="0.25">
      <c r="A62" s="174" t="s">
        <v>162</v>
      </c>
      <c r="B62" s="175"/>
      <c r="C62" s="176"/>
      <c r="D62" s="181" t="s">
        <v>157</v>
      </c>
      <c r="E62" s="182"/>
      <c r="F62" s="182"/>
      <c r="G62" s="182"/>
      <c r="H62" s="182"/>
      <c r="I62" s="183"/>
      <c r="K62">
        <f t="shared" si="2"/>
        <v>0</v>
      </c>
    </row>
    <row r="63" spans="1:11" ht="34.5" customHeight="1" x14ac:dyDescent="0.25">
      <c r="A63" s="171" t="s">
        <v>164</v>
      </c>
      <c r="B63" s="7" t="s">
        <v>78</v>
      </c>
      <c r="C63" s="7">
        <v>80201</v>
      </c>
      <c r="D63" s="106" t="s">
        <v>163</v>
      </c>
      <c r="E63" s="34" t="s">
        <v>79</v>
      </c>
      <c r="F63" s="48">
        <v>0.4</v>
      </c>
      <c r="G63" s="15">
        <f t="shared" ref="G63:G70" si="31">ROUND(K63,2)</f>
        <v>874.27</v>
      </c>
      <c r="H63" s="19">
        <f t="shared" ref="H63:H70" si="32">SUM(G63*F63)</f>
        <v>349.70800000000003</v>
      </c>
      <c r="I63" s="111">
        <f>H63/$H$225</f>
        <v>5.1110256818300893E-4</v>
      </c>
      <c r="J63">
        <v>662.53</v>
      </c>
      <c r="K63">
        <f t="shared" si="2"/>
        <v>874.27458799999999</v>
      </c>
    </row>
    <row r="64" spans="1:11" x14ac:dyDescent="0.25">
      <c r="A64" s="8"/>
      <c r="B64" s="9"/>
      <c r="C64" s="9"/>
      <c r="D64" s="10"/>
      <c r="E64" s="180" t="s">
        <v>165</v>
      </c>
      <c r="F64" s="180"/>
      <c r="G64" s="180"/>
      <c r="H64" s="38">
        <f>SUM(H60:H63)</f>
        <v>1387.4490000000001</v>
      </c>
      <c r="I64" s="22">
        <f>H64/$H$225</f>
        <v>2.0277738774147217E-3</v>
      </c>
      <c r="K64">
        <f t="shared" si="2"/>
        <v>0</v>
      </c>
    </row>
    <row r="65" spans="1:11" x14ac:dyDescent="0.25">
      <c r="A65" s="174">
        <v>7</v>
      </c>
      <c r="B65" s="175"/>
      <c r="C65" s="176"/>
      <c r="D65" s="184" t="s">
        <v>167</v>
      </c>
      <c r="E65" s="185"/>
      <c r="F65" s="185"/>
      <c r="G65" s="185"/>
      <c r="H65" s="185"/>
      <c r="I65" s="186"/>
      <c r="K65">
        <f t="shared" si="2"/>
        <v>0</v>
      </c>
    </row>
    <row r="66" spans="1:11" x14ac:dyDescent="0.25">
      <c r="A66" s="174" t="s">
        <v>166</v>
      </c>
      <c r="B66" s="175"/>
      <c r="C66" s="176"/>
      <c r="D66" s="181" t="s">
        <v>168</v>
      </c>
      <c r="E66" s="182"/>
      <c r="F66" s="182"/>
      <c r="G66" s="182"/>
      <c r="H66" s="182"/>
      <c r="I66" s="183"/>
      <c r="K66">
        <f t="shared" si="2"/>
        <v>0</v>
      </c>
    </row>
    <row r="67" spans="1:11" ht="38.25" x14ac:dyDescent="0.25">
      <c r="A67" s="171" t="s">
        <v>170</v>
      </c>
      <c r="B67" s="7" t="s">
        <v>78</v>
      </c>
      <c r="C67" s="7">
        <v>90101</v>
      </c>
      <c r="D67" s="106" t="s">
        <v>169</v>
      </c>
      <c r="E67" s="34" t="s">
        <v>79</v>
      </c>
      <c r="F67" s="105">
        <v>41.25</v>
      </c>
      <c r="G67" s="15">
        <f t="shared" si="31"/>
        <v>284.64</v>
      </c>
      <c r="H67" s="19">
        <f t="shared" si="32"/>
        <v>11741.4</v>
      </c>
      <c r="I67" s="111">
        <f>H67/$H$225</f>
        <v>1.7160201351024227E-2</v>
      </c>
      <c r="J67">
        <v>215.7</v>
      </c>
      <c r="K67">
        <f t="shared" si="2"/>
        <v>284.63772</v>
      </c>
    </row>
    <row r="68" spans="1:11" ht="25.5" x14ac:dyDescent="0.25">
      <c r="A68" s="171" t="s">
        <v>171</v>
      </c>
      <c r="B68" s="7" t="s">
        <v>429</v>
      </c>
      <c r="C68" s="7">
        <v>134</v>
      </c>
      <c r="D68" s="106" t="s">
        <v>432</v>
      </c>
      <c r="E68" s="34" t="s">
        <v>101</v>
      </c>
      <c r="F68" s="105">
        <f>(0.2*0.2*11.7)+(0.09*0.35*22)</f>
        <v>1.161</v>
      </c>
      <c r="G68" s="15">
        <f t="shared" ref="G68" si="33">ROUND(K68,2)</f>
        <v>10514.31</v>
      </c>
      <c r="H68" s="19">
        <f t="shared" ref="H68" si="34">SUM(G68*F68)</f>
        <v>12207.11391</v>
      </c>
      <c r="I68" s="111">
        <f>H68/$H$225</f>
        <v>1.7840847991763217E-2</v>
      </c>
      <c r="J68">
        <v>7967.8</v>
      </c>
      <c r="K68">
        <f t="shared" si="2"/>
        <v>10514.30888</v>
      </c>
    </row>
    <row r="69" spans="1:11" x14ac:dyDescent="0.25">
      <c r="A69" s="174" t="s">
        <v>172</v>
      </c>
      <c r="B69" s="175"/>
      <c r="C69" s="176"/>
      <c r="D69" s="181" t="s">
        <v>439</v>
      </c>
      <c r="E69" s="182"/>
      <c r="F69" s="182"/>
      <c r="G69" s="182"/>
      <c r="H69" s="182"/>
      <c r="I69" s="183"/>
      <c r="K69">
        <f t="shared" si="2"/>
        <v>0</v>
      </c>
    </row>
    <row r="70" spans="1:11" ht="25.5" x14ac:dyDescent="0.25">
      <c r="A70" s="171" t="s">
        <v>173</v>
      </c>
      <c r="B70" s="7" t="s">
        <v>78</v>
      </c>
      <c r="C70" s="7">
        <v>90212</v>
      </c>
      <c r="D70" s="36" t="s">
        <v>174</v>
      </c>
      <c r="E70" s="34" t="s">
        <v>79</v>
      </c>
      <c r="F70" s="48">
        <v>41.25</v>
      </c>
      <c r="G70" s="15">
        <f t="shared" si="31"/>
        <v>150.94999999999999</v>
      </c>
      <c r="H70" s="19">
        <f t="shared" si="32"/>
        <v>6226.6874999999991</v>
      </c>
      <c r="I70" s="111">
        <f>H70/$H$225</f>
        <v>9.1003808106278339E-3</v>
      </c>
      <c r="J70">
        <v>114.39</v>
      </c>
      <c r="K70">
        <f t="shared" si="2"/>
        <v>150.94904400000001</v>
      </c>
    </row>
    <row r="71" spans="1:11" x14ac:dyDescent="0.25">
      <c r="A71" s="8"/>
      <c r="B71" s="9"/>
      <c r="C71" s="9"/>
      <c r="D71" s="10"/>
      <c r="E71" s="180" t="s">
        <v>175</v>
      </c>
      <c r="F71" s="180"/>
      <c r="G71" s="180"/>
      <c r="H71" s="38">
        <f>SUM(H67:H70)</f>
        <v>30175.201410000001</v>
      </c>
      <c r="I71" s="22">
        <f>H71/$H$225</f>
        <v>4.4101430153415284E-2</v>
      </c>
      <c r="K71">
        <f t="shared" si="2"/>
        <v>0</v>
      </c>
    </row>
    <row r="72" spans="1:11" x14ac:dyDescent="0.25">
      <c r="A72" s="174">
        <v>8</v>
      </c>
      <c r="B72" s="175"/>
      <c r="C72" s="176"/>
      <c r="D72" s="181" t="s">
        <v>176</v>
      </c>
      <c r="E72" s="182"/>
      <c r="F72" s="182"/>
      <c r="G72" s="182"/>
      <c r="H72" s="182"/>
      <c r="I72" s="183"/>
      <c r="K72">
        <f t="shared" si="2"/>
        <v>0</v>
      </c>
    </row>
    <row r="73" spans="1:11" x14ac:dyDescent="0.25">
      <c r="A73" s="171" t="s">
        <v>177</v>
      </c>
      <c r="B73" s="7" t="s">
        <v>78</v>
      </c>
      <c r="C73" s="7">
        <v>100203</v>
      </c>
      <c r="D73" s="36" t="s">
        <v>178</v>
      </c>
      <c r="E73" s="34" t="s">
        <v>79</v>
      </c>
      <c r="F73" s="48">
        <v>153.03</v>
      </c>
      <c r="G73" s="15">
        <f t="shared" ref="G73:G217" si="35">ROUND(K73,2)</f>
        <v>55.5</v>
      </c>
      <c r="H73" s="19">
        <f t="shared" ref="H73:H217" si="36">SUM(G73*F73)</f>
        <v>8493.1650000000009</v>
      </c>
      <c r="I73" s="111">
        <f>H73/$H$225</f>
        <v>1.241286571511674E-2</v>
      </c>
      <c r="J73">
        <v>42.06</v>
      </c>
      <c r="K73">
        <f t="shared" si="2"/>
        <v>55.502376000000005</v>
      </c>
    </row>
    <row r="74" spans="1:11" x14ac:dyDescent="0.25">
      <c r="A74" s="8"/>
      <c r="B74" s="9"/>
      <c r="C74" s="9"/>
      <c r="D74" s="10"/>
      <c r="E74" s="180" t="s">
        <v>179</v>
      </c>
      <c r="F74" s="180"/>
      <c r="G74" s="180"/>
      <c r="H74" s="38">
        <f>SUM(H73)</f>
        <v>8493.1650000000009</v>
      </c>
      <c r="I74" s="22">
        <f>H74/$H$225</f>
        <v>1.241286571511674E-2</v>
      </c>
      <c r="K74">
        <f t="shared" ref="K74:K137" si="37">J74*1.3196</f>
        <v>0</v>
      </c>
    </row>
    <row r="75" spans="1:11" x14ac:dyDescent="0.25">
      <c r="A75" s="174">
        <v>9</v>
      </c>
      <c r="B75" s="175"/>
      <c r="C75" s="176"/>
      <c r="D75" s="184" t="s">
        <v>181</v>
      </c>
      <c r="E75" s="185"/>
      <c r="F75" s="185"/>
      <c r="G75" s="185"/>
      <c r="H75" s="185"/>
      <c r="I75" s="186"/>
      <c r="K75">
        <f t="shared" si="37"/>
        <v>0</v>
      </c>
    </row>
    <row r="76" spans="1:11" x14ac:dyDescent="0.25">
      <c r="A76" s="174" t="s">
        <v>180</v>
      </c>
      <c r="B76" s="175"/>
      <c r="C76" s="176"/>
      <c r="D76" s="181" t="s">
        <v>182</v>
      </c>
      <c r="E76" s="182"/>
      <c r="F76" s="182"/>
      <c r="G76" s="182"/>
      <c r="H76" s="182"/>
      <c r="I76" s="183"/>
      <c r="K76">
        <f t="shared" si="37"/>
        <v>0</v>
      </c>
    </row>
    <row r="77" spans="1:11" ht="25.5" x14ac:dyDescent="0.25">
      <c r="A77" s="171" t="s">
        <v>185</v>
      </c>
      <c r="B77" s="7" t="s">
        <v>78</v>
      </c>
      <c r="C77" s="7">
        <v>110101</v>
      </c>
      <c r="D77" s="106" t="s">
        <v>183</v>
      </c>
      <c r="E77" s="34" t="s">
        <v>79</v>
      </c>
      <c r="F77" s="105">
        <v>13.63</v>
      </c>
      <c r="G77" s="15">
        <f t="shared" si="35"/>
        <v>14.81</v>
      </c>
      <c r="H77" s="19">
        <f t="shared" si="36"/>
        <v>201.86030000000002</v>
      </c>
      <c r="I77" s="111">
        <f>H77/$H$225</f>
        <v>2.9502132563222075E-4</v>
      </c>
      <c r="J77">
        <v>11.22</v>
      </c>
      <c r="K77">
        <f t="shared" si="37"/>
        <v>14.805912000000003</v>
      </c>
    </row>
    <row r="78" spans="1:11" ht="25.5" x14ac:dyDescent="0.25">
      <c r="A78" s="171" t="s">
        <v>186</v>
      </c>
      <c r="B78" s="7" t="s">
        <v>78</v>
      </c>
      <c r="C78" s="7">
        <v>110302</v>
      </c>
      <c r="D78" s="107" t="s">
        <v>184</v>
      </c>
      <c r="E78" s="34" t="s">
        <v>79</v>
      </c>
      <c r="F78" s="108">
        <v>13.63</v>
      </c>
      <c r="G78" s="15">
        <f t="shared" ref="G78:G94" si="38">ROUND(K78,2)</f>
        <v>71.28</v>
      </c>
      <c r="H78" s="19">
        <f t="shared" ref="H78:H94" si="39">SUM(G78*F78)</f>
        <v>971.54640000000006</v>
      </c>
      <c r="I78" s="111">
        <f>H78/$H$225</f>
        <v>1.4199270824486626E-3</v>
      </c>
      <c r="J78">
        <v>54.02</v>
      </c>
      <c r="K78">
        <f t="shared" si="37"/>
        <v>71.28479200000001</v>
      </c>
    </row>
    <row r="79" spans="1:11" x14ac:dyDescent="0.25">
      <c r="A79" s="8"/>
      <c r="B79" s="9"/>
      <c r="C79" s="9"/>
      <c r="D79" s="10"/>
      <c r="E79" s="180" t="s">
        <v>187</v>
      </c>
      <c r="F79" s="180"/>
      <c r="G79" s="180"/>
      <c r="H79" s="38">
        <f>SUM(H77:H78)</f>
        <v>1173.4067</v>
      </c>
      <c r="I79" s="22">
        <f>H79/$H$225</f>
        <v>1.7149484080808831E-3</v>
      </c>
      <c r="K79">
        <f t="shared" si="37"/>
        <v>0</v>
      </c>
    </row>
    <row r="80" spans="1:11" x14ac:dyDescent="0.25">
      <c r="A80" s="174">
        <v>10</v>
      </c>
      <c r="B80" s="175"/>
      <c r="C80" s="176"/>
      <c r="D80" s="184" t="s">
        <v>189</v>
      </c>
      <c r="E80" s="185"/>
      <c r="F80" s="185"/>
      <c r="G80" s="185"/>
      <c r="H80" s="185"/>
      <c r="I80" s="186"/>
      <c r="K80">
        <f t="shared" si="37"/>
        <v>0</v>
      </c>
    </row>
    <row r="81" spans="1:11" x14ac:dyDescent="0.25">
      <c r="A81" s="174" t="s">
        <v>188</v>
      </c>
      <c r="B81" s="175"/>
      <c r="C81" s="176"/>
      <c r="D81" s="181" t="s">
        <v>190</v>
      </c>
      <c r="E81" s="182"/>
      <c r="F81" s="182"/>
      <c r="G81" s="182"/>
      <c r="H81" s="182"/>
      <c r="I81" s="183"/>
      <c r="K81">
        <f t="shared" si="37"/>
        <v>0</v>
      </c>
    </row>
    <row r="82" spans="1:11" ht="25.5" x14ac:dyDescent="0.25">
      <c r="A82" s="171" t="s">
        <v>192</v>
      </c>
      <c r="B82" s="7" t="s">
        <v>78</v>
      </c>
      <c r="C82" s="7">
        <v>120101</v>
      </c>
      <c r="D82" s="106" t="s">
        <v>191</v>
      </c>
      <c r="E82" s="34" t="s">
        <v>79</v>
      </c>
      <c r="F82" s="48">
        <v>353.97</v>
      </c>
      <c r="G82" s="15">
        <f t="shared" si="38"/>
        <v>7.59</v>
      </c>
      <c r="H82" s="19">
        <f t="shared" si="39"/>
        <v>2686.6323000000002</v>
      </c>
      <c r="I82" s="111">
        <f>H82/$H$225</f>
        <v>3.9265463423582654E-3</v>
      </c>
      <c r="J82">
        <v>5.75</v>
      </c>
      <c r="K82">
        <f t="shared" si="37"/>
        <v>7.5877000000000008</v>
      </c>
    </row>
    <row r="83" spans="1:11" x14ac:dyDescent="0.25">
      <c r="A83" s="174" t="s">
        <v>193</v>
      </c>
      <c r="B83" s="175"/>
      <c r="C83" s="176"/>
      <c r="D83" s="181" t="s">
        <v>194</v>
      </c>
      <c r="E83" s="182"/>
      <c r="F83" s="182"/>
      <c r="G83" s="182"/>
      <c r="H83" s="182"/>
      <c r="I83" s="183"/>
      <c r="K83">
        <f t="shared" si="37"/>
        <v>0</v>
      </c>
    </row>
    <row r="84" spans="1:11" ht="38.25" x14ac:dyDescent="0.25">
      <c r="A84" s="171" t="s">
        <v>195</v>
      </c>
      <c r="B84" s="7" t="s">
        <v>78</v>
      </c>
      <c r="C84" s="7">
        <v>120201</v>
      </c>
      <c r="D84" s="36" t="s">
        <v>196</v>
      </c>
      <c r="E84" s="34" t="s">
        <v>79</v>
      </c>
      <c r="F84" s="48">
        <v>13.58</v>
      </c>
      <c r="G84" s="15">
        <f t="shared" si="38"/>
        <v>116.78</v>
      </c>
      <c r="H84" s="19">
        <f t="shared" si="39"/>
        <v>1585.8724</v>
      </c>
      <c r="I84" s="111">
        <f>H84/$H$225</f>
        <v>2.3177721311795898E-3</v>
      </c>
      <c r="J84">
        <v>88.5</v>
      </c>
      <c r="K84">
        <f t="shared" si="37"/>
        <v>116.78460000000001</v>
      </c>
    </row>
    <row r="85" spans="1:11" x14ac:dyDescent="0.25">
      <c r="A85" s="174" t="s">
        <v>197</v>
      </c>
      <c r="B85" s="175"/>
      <c r="C85" s="176"/>
      <c r="D85" s="181" t="s">
        <v>198</v>
      </c>
      <c r="E85" s="182"/>
      <c r="F85" s="182"/>
      <c r="G85" s="182"/>
      <c r="H85" s="182"/>
      <c r="I85" s="183"/>
      <c r="K85">
        <f t="shared" si="37"/>
        <v>0</v>
      </c>
    </row>
    <row r="86" spans="1:11" ht="25.5" x14ac:dyDescent="0.25">
      <c r="A86" s="171" t="s">
        <v>199</v>
      </c>
      <c r="B86" s="7" t="s">
        <v>78</v>
      </c>
      <c r="C86" s="7">
        <v>120301</v>
      </c>
      <c r="D86" s="106" t="s">
        <v>201</v>
      </c>
      <c r="E86" s="34" t="s">
        <v>79</v>
      </c>
      <c r="F86" s="105">
        <v>13.58</v>
      </c>
      <c r="G86" s="15">
        <f t="shared" si="38"/>
        <v>36.99</v>
      </c>
      <c r="H86" s="19">
        <f t="shared" si="39"/>
        <v>502.32420000000002</v>
      </c>
      <c r="I86" s="111">
        <f>H86/$H$225</f>
        <v>7.3415303247416537E-4</v>
      </c>
      <c r="J86">
        <v>28.03</v>
      </c>
      <c r="K86">
        <f t="shared" si="37"/>
        <v>36.988388000000008</v>
      </c>
    </row>
    <row r="87" spans="1:11" ht="25.5" x14ac:dyDescent="0.25">
      <c r="A87" s="171" t="s">
        <v>200</v>
      </c>
      <c r="B87" s="7" t="s">
        <v>78</v>
      </c>
      <c r="C87" s="7">
        <v>120303</v>
      </c>
      <c r="D87" s="107" t="s">
        <v>202</v>
      </c>
      <c r="E87" s="34" t="s">
        <v>79</v>
      </c>
      <c r="F87" s="108">
        <v>340.39</v>
      </c>
      <c r="G87" s="15">
        <f t="shared" si="38"/>
        <v>63.2</v>
      </c>
      <c r="H87" s="19">
        <f t="shared" si="39"/>
        <v>21512.648000000001</v>
      </c>
      <c r="I87" s="111">
        <f>H87/$H$225</f>
        <v>3.1441001181605997E-2</v>
      </c>
      <c r="J87">
        <v>47.89</v>
      </c>
      <c r="K87">
        <f t="shared" si="37"/>
        <v>63.195644000000009</v>
      </c>
    </row>
    <row r="88" spans="1:11" x14ac:dyDescent="0.25">
      <c r="A88" s="8"/>
      <c r="B88" s="9"/>
      <c r="C88" s="9"/>
      <c r="D88" s="10"/>
      <c r="E88" s="180" t="s">
        <v>203</v>
      </c>
      <c r="F88" s="180"/>
      <c r="G88" s="180"/>
      <c r="H88" s="38">
        <f>SUM(H82:H87)</f>
        <v>26287.476900000001</v>
      </c>
      <c r="I88" s="22">
        <f>H88/$H$225</f>
        <v>3.8419472687618021E-2</v>
      </c>
      <c r="K88">
        <f t="shared" si="37"/>
        <v>0</v>
      </c>
    </row>
    <row r="89" spans="1:11" x14ac:dyDescent="0.25">
      <c r="A89" s="174">
        <v>11</v>
      </c>
      <c r="B89" s="175"/>
      <c r="C89" s="176"/>
      <c r="D89" s="184" t="s">
        <v>205</v>
      </c>
      <c r="E89" s="185"/>
      <c r="F89" s="185"/>
      <c r="G89" s="185"/>
      <c r="H89" s="185"/>
      <c r="I89" s="186"/>
      <c r="K89">
        <f t="shared" si="37"/>
        <v>0</v>
      </c>
    </row>
    <row r="90" spans="1:11" x14ac:dyDescent="0.25">
      <c r="A90" s="174" t="s">
        <v>204</v>
      </c>
      <c r="B90" s="175"/>
      <c r="C90" s="176"/>
      <c r="D90" s="181" t="s">
        <v>206</v>
      </c>
      <c r="E90" s="182"/>
      <c r="F90" s="182"/>
      <c r="G90" s="182"/>
      <c r="H90" s="182"/>
      <c r="I90" s="183"/>
      <c r="K90">
        <f t="shared" si="37"/>
        <v>0</v>
      </c>
    </row>
    <row r="91" spans="1:11" ht="25.5" x14ac:dyDescent="0.25">
      <c r="A91" s="171" t="s">
        <v>209</v>
      </c>
      <c r="B91" s="7" t="s">
        <v>78</v>
      </c>
      <c r="C91" s="7">
        <v>130103</v>
      </c>
      <c r="D91" s="106" t="s">
        <v>207</v>
      </c>
      <c r="E91" s="34" t="s">
        <v>79</v>
      </c>
      <c r="F91" s="105">
        <v>13.63</v>
      </c>
      <c r="G91" s="15">
        <f t="shared" si="38"/>
        <v>26.58</v>
      </c>
      <c r="H91" s="19">
        <f t="shared" si="39"/>
        <v>362.28539999999998</v>
      </c>
      <c r="I91" s="111">
        <f>H91/$H$225</f>
        <v>5.2948459387605845E-4</v>
      </c>
      <c r="J91">
        <v>20.14</v>
      </c>
      <c r="K91">
        <f t="shared" si="37"/>
        <v>26.576744000000001</v>
      </c>
    </row>
    <row r="92" spans="1:11" x14ac:dyDescent="0.25">
      <c r="A92" s="171" t="s">
        <v>210</v>
      </c>
      <c r="B92" s="46" t="s">
        <v>78</v>
      </c>
      <c r="C92" s="46">
        <v>130112</v>
      </c>
      <c r="D92" s="106" t="s">
        <v>208</v>
      </c>
      <c r="E92" s="37" t="s">
        <v>79</v>
      </c>
      <c r="F92" s="134">
        <v>13.63</v>
      </c>
      <c r="G92" s="15">
        <f t="shared" si="38"/>
        <v>53.98</v>
      </c>
      <c r="H92" s="135">
        <f t="shared" si="39"/>
        <v>735.74739999999997</v>
      </c>
      <c r="I92" s="136">
        <f>H92/$H$225</f>
        <v>1.0753039269160887E-3</v>
      </c>
      <c r="J92">
        <v>40.909999999999997</v>
      </c>
      <c r="K92">
        <f t="shared" si="37"/>
        <v>53.984836000000001</v>
      </c>
    </row>
    <row r="93" spans="1:11" x14ac:dyDescent="0.25">
      <c r="A93" s="174" t="s">
        <v>211</v>
      </c>
      <c r="B93" s="175"/>
      <c r="C93" s="176"/>
      <c r="D93" s="181" t="s">
        <v>194</v>
      </c>
      <c r="E93" s="182"/>
      <c r="F93" s="182"/>
      <c r="G93" s="182"/>
      <c r="H93" s="182"/>
      <c r="I93" s="183"/>
      <c r="K93">
        <f t="shared" si="37"/>
        <v>0</v>
      </c>
    </row>
    <row r="94" spans="1:11" ht="38.25" x14ac:dyDescent="0.25">
      <c r="A94" s="171" t="s">
        <v>211</v>
      </c>
      <c r="B94" s="7" t="s">
        <v>78</v>
      </c>
      <c r="C94" s="7">
        <v>130219</v>
      </c>
      <c r="D94" s="106" t="s">
        <v>212</v>
      </c>
      <c r="E94" s="34" t="s">
        <v>79</v>
      </c>
      <c r="F94" s="48">
        <v>13.63</v>
      </c>
      <c r="G94" s="15">
        <f t="shared" si="38"/>
        <v>93.98</v>
      </c>
      <c r="H94" s="19">
        <f t="shared" si="39"/>
        <v>1280.9474</v>
      </c>
      <c r="I94" s="111">
        <f>H94/$H$225</f>
        <v>1.8721204715000743E-3</v>
      </c>
      <c r="J94">
        <v>71.22</v>
      </c>
      <c r="K94">
        <f t="shared" si="37"/>
        <v>93.981912000000008</v>
      </c>
    </row>
    <row r="95" spans="1:11" x14ac:dyDescent="0.25">
      <c r="A95" s="174" t="s">
        <v>213</v>
      </c>
      <c r="B95" s="175"/>
      <c r="C95" s="176"/>
      <c r="D95" s="181" t="s">
        <v>214</v>
      </c>
      <c r="E95" s="182"/>
      <c r="F95" s="182"/>
      <c r="G95" s="182"/>
      <c r="H95" s="182"/>
      <c r="I95" s="183"/>
      <c r="K95">
        <f t="shared" si="37"/>
        <v>0</v>
      </c>
    </row>
    <row r="96" spans="1:11" ht="25.5" x14ac:dyDescent="0.25">
      <c r="A96" s="171" t="s">
        <v>217</v>
      </c>
      <c r="B96" s="7" t="s">
        <v>78</v>
      </c>
      <c r="C96" s="7">
        <v>130308</v>
      </c>
      <c r="D96" s="106" t="s">
        <v>215</v>
      </c>
      <c r="E96" s="34" t="s">
        <v>80</v>
      </c>
      <c r="F96" s="48">
        <v>1.6</v>
      </c>
      <c r="G96" s="15">
        <f t="shared" si="35"/>
        <v>61.49</v>
      </c>
      <c r="H96" s="19">
        <f t="shared" si="36"/>
        <v>98.384000000000015</v>
      </c>
      <c r="I96" s="111">
        <f>H96/$H$225</f>
        <v>1.4378943309308669E-4</v>
      </c>
      <c r="J96">
        <v>46.6</v>
      </c>
      <c r="K96">
        <f t="shared" si="37"/>
        <v>61.49336000000001</v>
      </c>
    </row>
    <row r="97" spans="1:11" x14ac:dyDescent="0.25">
      <c r="A97" s="171" t="s">
        <v>218</v>
      </c>
      <c r="B97" s="7" t="s">
        <v>78</v>
      </c>
      <c r="C97" s="7">
        <v>130317</v>
      </c>
      <c r="D97" s="107" t="s">
        <v>216</v>
      </c>
      <c r="E97" s="34" t="s">
        <v>80</v>
      </c>
      <c r="F97" s="48">
        <v>3</v>
      </c>
      <c r="G97" s="15">
        <f t="shared" si="35"/>
        <v>99.75</v>
      </c>
      <c r="H97" s="19">
        <f t="shared" si="36"/>
        <v>299.25</v>
      </c>
      <c r="I97" s="111">
        <f>H97/$H$225</f>
        <v>4.3735757697497743E-4</v>
      </c>
      <c r="J97">
        <v>75.59</v>
      </c>
      <c r="K97">
        <f t="shared" si="37"/>
        <v>99.748564000000016</v>
      </c>
    </row>
    <row r="98" spans="1:11" x14ac:dyDescent="0.25">
      <c r="A98" s="8"/>
      <c r="B98" s="9"/>
      <c r="C98" s="9"/>
      <c r="D98" s="10"/>
      <c r="E98" s="180" t="s">
        <v>219</v>
      </c>
      <c r="F98" s="180"/>
      <c r="G98" s="180"/>
      <c r="H98" s="38">
        <f>SUM(H91:H97)</f>
        <v>2776.6142</v>
      </c>
      <c r="I98" s="22">
        <f>H98/$H$225</f>
        <v>4.0580560023602856E-3</v>
      </c>
      <c r="K98">
        <f t="shared" si="37"/>
        <v>0</v>
      </c>
    </row>
    <row r="99" spans="1:11" x14ac:dyDescent="0.25">
      <c r="A99" s="174">
        <v>12</v>
      </c>
      <c r="B99" s="175"/>
      <c r="C99" s="176"/>
      <c r="D99" s="184" t="s">
        <v>221</v>
      </c>
      <c r="E99" s="185"/>
      <c r="F99" s="185"/>
      <c r="G99" s="185"/>
      <c r="H99" s="185"/>
      <c r="I99" s="186"/>
      <c r="K99">
        <f t="shared" si="37"/>
        <v>0</v>
      </c>
    </row>
    <row r="100" spans="1:11" x14ac:dyDescent="0.25">
      <c r="A100" s="174" t="s">
        <v>220</v>
      </c>
      <c r="B100" s="175"/>
      <c r="C100" s="176"/>
      <c r="D100" s="181" t="s">
        <v>222</v>
      </c>
      <c r="E100" s="182"/>
      <c r="F100" s="182"/>
      <c r="G100" s="182"/>
      <c r="H100" s="182"/>
      <c r="I100" s="183"/>
      <c r="K100">
        <f t="shared" si="37"/>
        <v>0</v>
      </c>
    </row>
    <row r="101" spans="1:11" ht="51" x14ac:dyDescent="0.25">
      <c r="A101" s="171" t="s">
        <v>220</v>
      </c>
      <c r="B101" s="7" t="s">
        <v>78</v>
      </c>
      <c r="C101" s="7">
        <v>140201</v>
      </c>
      <c r="D101" s="36" t="s">
        <v>223</v>
      </c>
      <c r="E101" s="34" t="s">
        <v>85</v>
      </c>
      <c r="F101" s="48">
        <v>1</v>
      </c>
      <c r="G101" s="15">
        <f t="shared" si="35"/>
        <v>463.91</v>
      </c>
      <c r="H101" s="19">
        <f t="shared" si="36"/>
        <v>463.91</v>
      </c>
      <c r="I101" s="111">
        <f>H101/$H$225</f>
        <v>6.7801020395810122E-4</v>
      </c>
      <c r="J101">
        <v>351.55</v>
      </c>
      <c r="K101">
        <f t="shared" si="37"/>
        <v>463.90538000000004</v>
      </c>
    </row>
    <row r="102" spans="1:11" x14ac:dyDescent="0.25">
      <c r="A102" s="174" t="s">
        <v>224</v>
      </c>
      <c r="B102" s="175"/>
      <c r="C102" s="176"/>
      <c r="D102" s="181" t="s">
        <v>225</v>
      </c>
      <c r="E102" s="182"/>
      <c r="F102" s="182"/>
      <c r="G102" s="182"/>
      <c r="H102" s="182"/>
      <c r="I102" s="183"/>
      <c r="K102">
        <f t="shared" si="37"/>
        <v>0</v>
      </c>
    </row>
    <row r="103" spans="1:11" ht="25.5" x14ac:dyDescent="0.25">
      <c r="A103" s="171" t="s">
        <v>228</v>
      </c>
      <c r="B103" s="7" t="s">
        <v>78</v>
      </c>
      <c r="C103" s="7">
        <v>140903</v>
      </c>
      <c r="D103" s="119" t="s">
        <v>226</v>
      </c>
      <c r="E103" s="34" t="s">
        <v>80</v>
      </c>
      <c r="F103" s="120">
        <v>6.38</v>
      </c>
      <c r="G103" s="15">
        <f t="shared" si="35"/>
        <v>73.819999999999993</v>
      </c>
      <c r="H103" s="19">
        <f t="shared" si="36"/>
        <v>470.97159999999997</v>
      </c>
      <c r="I103" s="111">
        <f>H103/$H$225</f>
        <v>6.8833081971605102E-4</v>
      </c>
      <c r="J103">
        <v>55.94</v>
      </c>
      <c r="K103">
        <f t="shared" si="37"/>
        <v>73.818424000000007</v>
      </c>
    </row>
    <row r="104" spans="1:11" ht="25.5" x14ac:dyDescent="0.25">
      <c r="A104" s="171" t="s">
        <v>229</v>
      </c>
      <c r="B104" s="7" t="s">
        <v>78</v>
      </c>
      <c r="C104" s="7">
        <v>140905</v>
      </c>
      <c r="D104" s="119" t="s">
        <v>227</v>
      </c>
      <c r="E104" s="34" t="s">
        <v>80</v>
      </c>
      <c r="F104" s="120">
        <v>46.7</v>
      </c>
      <c r="G104" s="15">
        <f t="shared" si="35"/>
        <v>200.75</v>
      </c>
      <c r="H104" s="19">
        <f t="shared" si="36"/>
        <v>9375.0250000000015</v>
      </c>
      <c r="I104" s="111">
        <f>H104/$H$225</f>
        <v>1.3701715014468967E-2</v>
      </c>
      <c r="J104">
        <v>152.13</v>
      </c>
      <c r="K104">
        <f t="shared" si="37"/>
        <v>200.75074800000002</v>
      </c>
    </row>
    <row r="105" spans="1:11" x14ac:dyDescent="0.25">
      <c r="A105" s="174" t="s">
        <v>230</v>
      </c>
      <c r="B105" s="175"/>
      <c r="C105" s="176"/>
      <c r="D105" s="181" t="s">
        <v>231</v>
      </c>
      <c r="E105" s="182"/>
      <c r="F105" s="182"/>
      <c r="G105" s="182"/>
      <c r="H105" s="182"/>
      <c r="I105" s="183"/>
      <c r="K105">
        <f t="shared" si="37"/>
        <v>0</v>
      </c>
    </row>
    <row r="106" spans="1:11" ht="51" x14ac:dyDescent="0.25">
      <c r="A106" s="171" t="s">
        <v>234</v>
      </c>
      <c r="B106" s="7" t="s">
        <v>78</v>
      </c>
      <c r="C106" s="7">
        <v>141110</v>
      </c>
      <c r="D106" s="119" t="s">
        <v>232</v>
      </c>
      <c r="E106" s="34" t="s">
        <v>85</v>
      </c>
      <c r="F106" s="48">
        <v>1</v>
      </c>
      <c r="G106" s="15">
        <f t="shared" si="35"/>
        <v>841.03</v>
      </c>
      <c r="H106" s="19">
        <f t="shared" si="36"/>
        <v>841.03</v>
      </c>
      <c r="I106" s="111">
        <f>H106/$H$225</f>
        <v>1.2291757492506777E-3</v>
      </c>
      <c r="J106">
        <v>637.34</v>
      </c>
      <c r="K106">
        <f t="shared" si="37"/>
        <v>841.03386400000011</v>
      </c>
    </row>
    <row r="107" spans="1:11" ht="51" x14ac:dyDescent="0.25">
      <c r="A107" s="171" t="s">
        <v>235</v>
      </c>
      <c r="B107" s="7" t="s">
        <v>78</v>
      </c>
      <c r="C107" s="7">
        <v>141111</v>
      </c>
      <c r="D107" s="119" t="s">
        <v>233</v>
      </c>
      <c r="E107" s="34" t="s">
        <v>85</v>
      </c>
      <c r="F107" s="48">
        <v>2</v>
      </c>
      <c r="G107" s="15">
        <f t="shared" ref="G107:G187" si="40">ROUND(K107,2)</f>
        <v>832.3</v>
      </c>
      <c r="H107" s="19">
        <f t="shared" ref="H107:H187" si="41">SUM(G107*F107)</f>
        <v>1664.6</v>
      </c>
      <c r="I107" s="111">
        <f>H107/$H$225</f>
        <v>2.4328334925064242E-3</v>
      </c>
      <c r="J107">
        <v>630.72</v>
      </c>
      <c r="K107">
        <f t="shared" si="37"/>
        <v>832.29811200000006</v>
      </c>
    </row>
    <row r="108" spans="1:11" ht="25.5" x14ac:dyDescent="0.25">
      <c r="A108" s="171" t="s">
        <v>236</v>
      </c>
      <c r="B108" s="7" t="s">
        <v>78</v>
      </c>
      <c r="C108" s="7">
        <v>41241</v>
      </c>
      <c r="D108" s="36" t="s">
        <v>237</v>
      </c>
      <c r="E108" s="34" t="s">
        <v>85</v>
      </c>
      <c r="F108" s="48">
        <v>5</v>
      </c>
      <c r="G108" s="15">
        <f t="shared" si="40"/>
        <v>2075.9299999999998</v>
      </c>
      <c r="H108" s="19">
        <f t="shared" si="41"/>
        <v>10379.65</v>
      </c>
      <c r="I108" s="111">
        <f>H108/$H$225</f>
        <v>1.5169986880027818E-2</v>
      </c>
      <c r="J108">
        <v>1573.15</v>
      </c>
      <c r="K108">
        <f t="shared" si="37"/>
        <v>2075.9287400000003</v>
      </c>
    </row>
    <row r="109" spans="1:11" ht="51" x14ac:dyDescent="0.25">
      <c r="A109" s="171" t="s">
        <v>486</v>
      </c>
      <c r="B109" s="7" t="s">
        <v>487</v>
      </c>
      <c r="C109" s="162" t="s">
        <v>488</v>
      </c>
      <c r="D109" s="36" t="s">
        <v>489</v>
      </c>
      <c r="E109" s="34" t="s">
        <v>85</v>
      </c>
      <c r="F109" s="48">
        <v>1</v>
      </c>
      <c r="G109" s="15">
        <f t="shared" ref="G109" si="42">ROUND(K109,2)</f>
        <v>692.05</v>
      </c>
      <c r="H109" s="19">
        <f t="shared" ref="H109" si="43">SUM(G109*F109)</f>
        <v>692.05</v>
      </c>
      <c r="I109" s="111">
        <f>H109/$H$225</f>
        <v>1.011439636242383E-3</v>
      </c>
      <c r="J109" s="5">
        <f>'COMP''S'!I47</f>
        <v>692.04518070563199</v>
      </c>
      <c r="K109" s="5">
        <f>J109*1</f>
        <v>692.04518070563199</v>
      </c>
    </row>
    <row r="110" spans="1:11" x14ac:dyDescent="0.25">
      <c r="A110" s="174" t="s">
        <v>238</v>
      </c>
      <c r="B110" s="175"/>
      <c r="C110" s="176"/>
      <c r="D110" s="181" t="s">
        <v>239</v>
      </c>
      <c r="E110" s="182"/>
      <c r="F110" s="182"/>
      <c r="G110" s="182"/>
      <c r="H110" s="182"/>
      <c r="I110" s="183"/>
      <c r="K110">
        <f t="shared" si="37"/>
        <v>0</v>
      </c>
    </row>
    <row r="111" spans="1:11" ht="25.5" x14ac:dyDescent="0.25">
      <c r="A111" s="171" t="s">
        <v>244</v>
      </c>
      <c r="B111" s="7" t="s">
        <v>78</v>
      </c>
      <c r="C111" s="7">
        <v>141410</v>
      </c>
      <c r="D111" s="121" t="s">
        <v>240</v>
      </c>
      <c r="E111" s="34" t="s">
        <v>80</v>
      </c>
      <c r="F111" s="120">
        <v>25.3</v>
      </c>
      <c r="G111" s="15">
        <f t="shared" si="40"/>
        <v>29.98</v>
      </c>
      <c r="H111" s="19">
        <f t="shared" si="41"/>
        <v>758.49400000000003</v>
      </c>
      <c r="I111" s="111">
        <f>H111/$H$225</f>
        <v>1.1085483642107219E-3</v>
      </c>
      <c r="J111">
        <v>22.72</v>
      </c>
      <c r="K111">
        <f t="shared" si="37"/>
        <v>29.981312000000003</v>
      </c>
    </row>
    <row r="112" spans="1:11" ht="25.5" x14ac:dyDescent="0.25">
      <c r="A112" s="171" t="s">
        <v>245</v>
      </c>
      <c r="B112" s="7" t="s">
        <v>78</v>
      </c>
      <c r="C112" s="7">
        <v>141413</v>
      </c>
      <c r="D112" s="121" t="s">
        <v>241</v>
      </c>
      <c r="E112" s="34" t="s">
        <v>80</v>
      </c>
      <c r="F112" s="120">
        <v>5.38</v>
      </c>
      <c r="G112" s="15">
        <f t="shared" si="40"/>
        <v>68.430000000000007</v>
      </c>
      <c r="H112" s="19">
        <f t="shared" si="41"/>
        <v>368.15340000000003</v>
      </c>
      <c r="I112" s="111">
        <f>H112/$H$225</f>
        <v>5.3806074846816931E-4</v>
      </c>
      <c r="J112">
        <v>51.86</v>
      </c>
      <c r="K112">
        <f t="shared" si="37"/>
        <v>68.434456000000011</v>
      </c>
    </row>
    <row r="113" spans="1:11" x14ac:dyDescent="0.25">
      <c r="A113" s="174" t="s">
        <v>242</v>
      </c>
      <c r="B113" s="175"/>
      <c r="C113" s="176"/>
      <c r="D113" s="181" t="s">
        <v>246</v>
      </c>
      <c r="E113" s="182"/>
      <c r="F113" s="182"/>
      <c r="G113" s="182"/>
      <c r="H113" s="182"/>
      <c r="I113" s="183"/>
      <c r="K113">
        <f t="shared" si="37"/>
        <v>0</v>
      </c>
    </row>
    <row r="114" spans="1:11" ht="25.5" x14ac:dyDescent="0.25">
      <c r="A114" s="171" t="s">
        <v>243</v>
      </c>
      <c r="B114" s="7" t="s">
        <v>78</v>
      </c>
      <c r="C114" s="7">
        <v>141906</v>
      </c>
      <c r="D114" s="121" t="s">
        <v>247</v>
      </c>
      <c r="E114" s="34" t="s">
        <v>80</v>
      </c>
      <c r="F114" s="120">
        <v>2.42</v>
      </c>
      <c r="G114" s="15">
        <f t="shared" si="40"/>
        <v>41.98</v>
      </c>
      <c r="H114" s="19">
        <f t="shared" si="41"/>
        <v>101.59159999999999</v>
      </c>
      <c r="I114" s="111">
        <f>H114/$H$225</f>
        <v>1.4847738017380489E-4</v>
      </c>
      <c r="J114">
        <v>31.81</v>
      </c>
      <c r="K114">
        <f t="shared" si="37"/>
        <v>41.976476000000005</v>
      </c>
    </row>
    <row r="115" spans="1:11" ht="25.5" x14ac:dyDescent="0.25">
      <c r="A115" s="171" t="s">
        <v>251</v>
      </c>
      <c r="B115" s="7" t="s">
        <v>78</v>
      </c>
      <c r="C115" s="7">
        <v>141907</v>
      </c>
      <c r="D115" s="121" t="s">
        <v>248</v>
      </c>
      <c r="E115" s="34" t="s">
        <v>80</v>
      </c>
      <c r="F115" s="120">
        <v>1.36</v>
      </c>
      <c r="G115" s="15">
        <f t="shared" si="40"/>
        <v>55.45</v>
      </c>
      <c r="H115" s="19">
        <f t="shared" si="41"/>
        <v>75.412000000000006</v>
      </c>
      <c r="I115" s="111">
        <f>H115/$H$225</f>
        <v>1.1021557091006517E-4</v>
      </c>
      <c r="J115">
        <v>42.02</v>
      </c>
      <c r="K115">
        <f t="shared" si="37"/>
        <v>55.44959200000001</v>
      </c>
    </row>
    <row r="116" spans="1:11" ht="25.5" x14ac:dyDescent="0.25">
      <c r="A116" s="171" t="s">
        <v>252</v>
      </c>
      <c r="B116" s="7" t="s">
        <v>78</v>
      </c>
      <c r="C116" s="7">
        <v>141909</v>
      </c>
      <c r="D116" s="121" t="s">
        <v>249</v>
      </c>
      <c r="E116" s="34" t="s">
        <v>80</v>
      </c>
      <c r="F116" s="120">
        <v>3.9</v>
      </c>
      <c r="G116" s="15">
        <f t="shared" si="40"/>
        <v>88.61</v>
      </c>
      <c r="H116" s="19">
        <f t="shared" si="41"/>
        <v>345.57900000000001</v>
      </c>
      <c r="I116" s="111">
        <f>H116/$H$225</f>
        <v>5.050679836037953E-4</v>
      </c>
      <c r="J116">
        <v>67.150000000000006</v>
      </c>
      <c r="K116">
        <f t="shared" si="37"/>
        <v>88.61114000000002</v>
      </c>
    </row>
    <row r="117" spans="1:11" ht="25.5" x14ac:dyDescent="0.25">
      <c r="A117" s="171" t="s">
        <v>253</v>
      </c>
      <c r="B117" s="7" t="s">
        <v>78</v>
      </c>
      <c r="C117" s="7">
        <v>40704</v>
      </c>
      <c r="D117" s="36" t="s">
        <v>250</v>
      </c>
      <c r="E117" s="34" t="s">
        <v>80</v>
      </c>
      <c r="F117" s="48">
        <v>31</v>
      </c>
      <c r="G117" s="15">
        <f t="shared" si="40"/>
        <v>159.41</v>
      </c>
      <c r="H117" s="19">
        <f t="shared" si="41"/>
        <v>4941.71</v>
      </c>
      <c r="I117" s="111">
        <f>H117/$H$225</f>
        <v>7.222370298122025E-3</v>
      </c>
      <c r="J117">
        <v>120.8</v>
      </c>
      <c r="K117">
        <f t="shared" si="37"/>
        <v>159.40768</v>
      </c>
    </row>
    <row r="118" spans="1:11" x14ac:dyDescent="0.25">
      <c r="A118" s="174" t="s">
        <v>254</v>
      </c>
      <c r="B118" s="175"/>
      <c r="C118" s="176"/>
      <c r="D118" s="181" t="s">
        <v>256</v>
      </c>
      <c r="E118" s="182"/>
      <c r="F118" s="182"/>
      <c r="G118" s="182"/>
      <c r="H118" s="182"/>
      <c r="I118" s="183"/>
      <c r="K118">
        <f t="shared" si="37"/>
        <v>0</v>
      </c>
    </row>
    <row r="119" spans="1:11" ht="25.5" x14ac:dyDescent="0.25">
      <c r="A119" s="171" t="s">
        <v>255</v>
      </c>
      <c r="B119" s="7" t="s">
        <v>78</v>
      </c>
      <c r="C119" s="7">
        <v>142111</v>
      </c>
      <c r="D119" s="119" t="s">
        <v>257</v>
      </c>
      <c r="E119" s="34" t="s">
        <v>85</v>
      </c>
      <c r="F119" s="48">
        <v>1</v>
      </c>
      <c r="G119" s="15">
        <f t="shared" si="40"/>
        <v>158.77000000000001</v>
      </c>
      <c r="H119" s="19">
        <f t="shared" si="41"/>
        <v>158.77000000000001</v>
      </c>
      <c r="I119" s="111">
        <f>H119/$H$225</f>
        <v>2.3204431911885438E-4</v>
      </c>
      <c r="J119">
        <v>120.32</v>
      </c>
      <c r="K119">
        <f t="shared" si="37"/>
        <v>158.774272</v>
      </c>
    </row>
    <row r="120" spans="1:11" x14ac:dyDescent="0.25">
      <c r="A120" s="171" t="s">
        <v>259</v>
      </c>
      <c r="B120" s="7" t="s">
        <v>78</v>
      </c>
      <c r="C120" s="7">
        <v>142121</v>
      </c>
      <c r="D120" s="121" t="s">
        <v>258</v>
      </c>
      <c r="E120" s="34" t="s">
        <v>85</v>
      </c>
      <c r="F120" s="48">
        <v>1</v>
      </c>
      <c r="G120" s="15">
        <f t="shared" si="40"/>
        <v>259.45999999999998</v>
      </c>
      <c r="H120" s="19">
        <f t="shared" si="41"/>
        <v>259.45999999999998</v>
      </c>
      <c r="I120" s="111">
        <f>H120/$H$225</f>
        <v>3.792039997391066E-4</v>
      </c>
      <c r="J120">
        <v>196.62</v>
      </c>
      <c r="K120">
        <f t="shared" si="37"/>
        <v>259.45975200000004</v>
      </c>
    </row>
    <row r="121" spans="1:11" x14ac:dyDescent="0.25">
      <c r="A121" s="174" t="s">
        <v>260</v>
      </c>
      <c r="B121" s="175"/>
      <c r="C121" s="176"/>
      <c r="D121" s="181" t="s">
        <v>262</v>
      </c>
      <c r="E121" s="182"/>
      <c r="F121" s="182"/>
      <c r="G121" s="182"/>
      <c r="H121" s="182"/>
      <c r="I121" s="183"/>
      <c r="K121">
        <f t="shared" si="37"/>
        <v>0</v>
      </c>
    </row>
    <row r="122" spans="1:11" ht="25.5" x14ac:dyDescent="0.25">
      <c r="A122" s="171" t="s">
        <v>261</v>
      </c>
      <c r="B122" s="7" t="s">
        <v>78</v>
      </c>
      <c r="C122" s="7">
        <v>142201</v>
      </c>
      <c r="D122" s="119" t="s">
        <v>263</v>
      </c>
      <c r="E122" s="34" t="s">
        <v>80</v>
      </c>
      <c r="F122" s="120">
        <v>17.43</v>
      </c>
      <c r="G122" s="15">
        <f t="shared" si="40"/>
        <v>12.92</v>
      </c>
      <c r="H122" s="19">
        <f t="shared" si="41"/>
        <v>225.19559999999998</v>
      </c>
      <c r="I122" s="111">
        <f>H122/$H$225</f>
        <v>3.2912615525956969E-4</v>
      </c>
      <c r="J122">
        <v>9.7899999999999991</v>
      </c>
      <c r="K122">
        <f t="shared" si="37"/>
        <v>12.918884</v>
      </c>
    </row>
    <row r="123" spans="1:11" ht="25.5" x14ac:dyDescent="0.25">
      <c r="A123" s="171" t="s">
        <v>265</v>
      </c>
      <c r="B123" s="7" t="s">
        <v>78</v>
      </c>
      <c r="C123" s="7">
        <v>142202</v>
      </c>
      <c r="D123" s="119" t="s">
        <v>264</v>
      </c>
      <c r="E123" s="34" t="s">
        <v>80</v>
      </c>
      <c r="F123" s="120">
        <v>4.9800000000000004</v>
      </c>
      <c r="G123" s="15">
        <f t="shared" si="40"/>
        <v>19.29</v>
      </c>
      <c r="H123" s="19">
        <f t="shared" si="41"/>
        <v>96.0642</v>
      </c>
      <c r="I123" s="111">
        <f>H123/$H$225</f>
        <v>1.4039901669520344E-4</v>
      </c>
      <c r="J123">
        <v>14.62</v>
      </c>
      <c r="K123">
        <f t="shared" si="37"/>
        <v>19.292552000000001</v>
      </c>
    </row>
    <row r="124" spans="1:11" x14ac:dyDescent="0.25">
      <c r="A124" s="8"/>
      <c r="B124" s="9"/>
      <c r="C124" s="9"/>
      <c r="D124" s="10"/>
      <c r="E124" s="180" t="s">
        <v>266</v>
      </c>
      <c r="F124" s="180"/>
      <c r="G124" s="180"/>
      <c r="H124" s="38">
        <f>SUM(H101:H123)</f>
        <v>31217.666399999998</v>
      </c>
      <c r="I124" s="22">
        <f>H124/$H$225</f>
        <v>4.5625005632471738E-2</v>
      </c>
      <c r="K124">
        <f t="shared" si="37"/>
        <v>0</v>
      </c>
    </row>
    <row r="125" spans="1:11" x14ac:dyDescent="0.25">
      <c r="A125" s="174">
        <v>13</v>
      </c>
      <c r="B125" s="175"/>
      <c r="C125" s="176"/>
      <c r="D125" s="184" t="s">
        <v>268</v>
      </c>
      <c r="E125" s="185"/>
      <c r="F125" s="185"/>
      <c r="G125" s="185"/>
      <c r="H125" s="185"/>
      <c r="I125" s="186"/>
      <c r="K125">
        <f t="shared" si="37"/>
        <v>0</v>
      </c>
    </row>
    <row r="126" spans="1:11" x14ac:dyDescent="0.25">
      <c r="A126" s="174" t="s">
        <v>267</v>
      </c>
      <c r="B126" s="175"/>
      <c r="C126" s="176"/>
      <c r="D126" s="181" t="s">
        <v>269</v>
      </c>
      <c r="E126" s="182"/>
      <c r="F126" s="182"/>
      <c r="G126" s="182"/>
      <c r="H126" s="182"/>
      <c r="I126" s="183"/>
      <c r="K126">
        <f t="shared" si="37"/>
        <v>0</v>
      </c>
    </row>
    <row r="127" spans="1:11" ht="25.5" x14ac:dyDescent="0.25">
      <c r="A127" s="171" t="s">
        <v>270</v>
      </c>
      <c r="B127" s="7" t="s">
        <v>78</v>
      </c>
      <c r="C127" s="7">
        <v>150306</v>
      </c>
      <c r="D127" s="122" t="s">
        <v>271</v>
      </c>
      <c r="E127" s="34" t="s">
        <v>85</v>
      </c>
      <c r="F127" s="48">
        <v>1</v>
      </c>
      <c r="G127" s="15">
        <f t="shared" si="40"/>
        <v>441.55</v>
      </c>
      <c r="H127" s="19">
        <f t="shared" si="41"/>
        <v>441.55</v>
      </c>
      <c r="I127" s="111">
        <f>H127/$H$225</f>
        <v>6.4533078734603608E-4</v>
      </c>
      <c r="J127">
        <v>334.61</v>
      </c>
      <c r="K127">
        <f t="shared" si="37"/>
        <v>441.55135600000006</v>
      </c>
    </row>
    <row r="128" spans="1:11" x14ac:dyDescent="0.25">
      <c r="A128" s="174" t="s">
        <v>272</v>
      </c>
      <c r="B128" s="175"/>
      <c r="C128" s="176"/>
      <c r="D128" s="181" t="s">
        <v>275</v>
      </c>
      <c r="E128" s="182"/>
      <c r="F128" s="182"/>
      <c r="G128" s="182"/>
      <c r="H128" s="182"/>
      <c r="I128" s="183"/>
      <c r="K128">
        <f t="shared" si="37"/>
        <v>0</v>
      </c>
    </row>
    <row r="129" spans="1:11" x14ac:dyDescent="0.25">
      <c r="A129" s="171" t="s">
        <v>273</v>
      </c>
      <c r="B129" s="7" t="s">
        <v>78</v>
      </c>
      <c r="C129" s="7">
        <v>150632</v>
      </c>
      <c r="D129" s="36" t="s">
        <v>277</v>
      </c>
      <c r="E129" s="34" t="s">
        <v>85</v>
      </c>
      <c r="F129" s="48">
        <v>1</v>
      </c>
      <c r="G129" s="15">
        <f t="shared" si="40"/>
        <v>91.86</v>
      </c>
      <c r="H129" s="19">
        <f t="shared" si="41"/>
        <v>91.86</v>
      </c>
      <c r="I129" s="111">
        <f>H129/$H$225</f>
        <v>1.3425452638570235E-4</v>
      </c>
      <c r="J129">
        <v>69.61</v>
      </c>
      <c r="K129">
        <f t="shared" si="37"/>
        <v>91.85735600000001</v>
      </c>
    </row>
    <row r="130" spans="1:11" x14ac:dyDescent="0.25">
      <c r="A130" s="174" t="s">
        <v>274</v>
      </c>
      <c r="B130" s="175"/>
      <c r="C130" s="176"/>
      <c r="D130" s="181" t="s">
        <v>279</v>
      </c>
      <c r="E130" s="182"/>
      <c r="F130" s="182"/>
      <c r="G130" s="182"/>
      <c r="H130" s="182"/>
      <c r="I130" s="183"/>
      <c r="K130">
        <f t="shared" si="37"/>
        <v>0</v>
      </c>
    </row>
    <row r="131" spans="1:11" x14ac:dyDescent="0.25">
      <c r="A131" s="171" t="s">
        <v>276</v>
      </c>
      <c r="B131" s="7" t="s">
        <v>78</v>
      </c>
      <c r="C131" s="7">
        <v>150801</v>
      </c>
      <c r="D131" s="122" t="s">
        <v>282</v>
      </c>
      <c r="E131" s="34" t="s">
        <v>80</v>
      </c>
      <c r="F131" s="48">
        <v>9</v>
      </c>
      <c r="G131" s="15">
        <f t="shared" ref="G131:G181" si="44">ROUND(K131,2)</f>
        <v>21.11</v>
      </c>
      <c r="H131" s="19">
        <f t="shared" ref="H131:H181" si="45">SUM(G131*F131)</f>
        <v>189.99</v>
      </c>
      <c r="I131" s="111">
        <f>H131/$H$225</f>
        <v>2.7767273533659475E-4</v>
      </c>
      <c r="J131">
        <v>16</v>
      </c>
      <c r="K131">
        <f t="shared" si="37"/>
        <v>21.113600000000002</v>
      </c>
    </row>
    <row r="132" spans="1:11" ht="25.5" x14ac:dyDescent="0.25">
      <c r="A132" s="171" t="s">
        <v>435</v>
      </c>
      <c r="B132" s="7" t="s">
        <v>78</v>
      </c>
      <c r="C132" s="7">
        <v>150804</v>
      </c>
      <c r="D132" s="122" t="s">
        <v>283</v>
      </c>
      <c r="E132" s="34" t="s">
        <v>85</v>
      </c>
      <c r="F132" s="48">
        <v>3</v>
      </c>
      <c r="G132" s="15">
        <f t="shared" si="44"/>
        <v>30.72</v>
      </c>
      <c r="H132" s="19">
        <f t="shared" si="45"/>
        <v>92.16</v>
      </c>
      <c r="I132" s="111">
        <f>H132/$H$225</f>
        <v>1.3469298009695545E-4</v>
      </c>
      <c r="J132">
        <v>23.28</v>
      </c>
      <c r="K132">
        <f t="shared" si="37"/>
        <v>30.720288000000004</v>
      </c>
    </row>
    <row r="133" spans="1:11" ht="25.5" x14ac:dyDescent="0.25">
      <c r="A133" s="171" t="s">
        <v>436</v>
      </c>
      <c r="B133" s="7" t="s">
        <v>78</v>
      </c>
      <c r="C133" s="7">
        <v>150803</v>
      </c>
      <c r="D133" s="122" t="s">
        <v>284</v>
      </c>
      <c r="E133" s="34" t="s">
        <v>85</v>
      </c>
      <c r="F133" s="48">
        <v>1</v>
      </c>
      <c r="G133" s="15">
        <f t="shared" si="44"/>
        <v>33.32</v>
      </c>
      <c r="H133" s="19">
        <f t="shared" si="45"/>
        <v>33.32</v>
      </c>
      <c r="I133" s="111">
        <f>H133/$H$225</f>
        <v>4.8697592196512109E-5</v>
      </c>
      <c r="J133">
        <v>25.25</v>
      </c>
      <c r="K133">
        <f t="shared" si="37"/>
        <v>33.319900000000004</v>
      </c>
    </row>
    <row r="134" spans="1:11" x14ac:dyDescent="0.25">
      <c r="A134" s="174" t="s">
        <v>278</v>
      </c>
      <c r="B134" s="175"/>
      <c r="C134" s="176"/>
      <c r="D134" s="181" t="s">
        <v>290</v>
      </c>
      <c r="E134" s="182"/>
      <c r="F134" s="182"/>
      <c r="G134" s="182"/>
      <c r="H134" s="182"/>
      <c r="I134" s="183"/>
      <c r="K134">
        <f t="shared" si="37"/>
        <v>0</v>
      </c>
    </row>
    <row r="135" spans="1:11" ht="38.25" x14ac:dyDescent="0.25">
      <c r="A135" s="171" t="s">
        <v>280</v>
      </c>
      <c r="B135" s="7" t="s">
        <v>78</v>
      </c>
      <c r="C135" s="7">
        <v>151003</v>
      </c>
      <c r="D135" s="36" t="s">
        <v>291</v>
      </c>
      <c r="E135" s="34" t="s">
        <v>85</v>
      </c>
      <c r="F135" s="48">
        <v>17</v>
      </c>
      <c r="G135" s="15">
        <f t="shared" si="44"/>
        <v>148.31</v>
      </c>
      <c r="H135" s="19">
        <f t="shared" si="45"/>
        <v>2521.27</v>
      </c>
      <c r="I135" s="111">
        <f>H135/$H$225</f>
        <v>3.6848672952370974E-3</v>
      </c>
      <c r="J135">
        <v>112.39</v>
      </c>
      <c r="K135">
        <f t="shared" si="37"/>
        <v>148.30984400000003</v>
      </c>
    </row>
    <row r="136" spans="1:11" ht="38.25" x14ac:dyDescent="0.25">
      <c r="A136" s="171" t="s">
        <v>281</v>
      </c>
      <c r="B136" s="7" t="s">
        <v>78</v>
      </c>
      <c r="C136" s="7">
        <v>151002</v>
      </c>
      <c r="D136" s="36" t="s">
        <v>293</v>
      </c>
      <c r="E136" s="34" t="s">
        <v>85</v>
      </c>
      <c r="F136" s="48">
        <v>1</v>
      </c>
      <c r="G136" s="15">
        <f t="shared" si="44"/>
        <v>339.2</v>
      </c>
      <c r="H136" s="19">
        <f t="shared" si="45"/>
        <v>339.2</v>
      </c>
      <c r="I136" s="111">
        <f>H136/$H$225</f>
        <v>4.957449961901833E-4</v>
      </c>
      <c r="J136">
        <v>257.05</v>
      </c>
      <c r="K136">
        <f t="shared" si="37"/>
        <v>339.20318000000003</v>
      </c>
    </row>
    <row r="137" spans="1:11" x14ac:dyDescent="0.25">
      <c r="A137" s="174" t="s">
        <v>285</v>
      </c>
      <c r="B137" s="175"/>
      <c r="C137" s="176"/>
      <c r="D137" s="181" t="s">
        <v>295</v>
      </c>
      <c r="E137" s="182"/>
      <c r="F137" s="182"/>
      <c r="G137" s="182"/>
      <c r="H137" s="182"/>
      <c r="I137" s="183"/>
      <c r="K137">
        <f t="shared" si="37"/>
        <v>0</v>
      </c>
    </row>
    <row r="138" spans="1:11" x14ac:dyDescent="0.25">
      <c r="A138" s="171" t="s">
        <v>286</v>
      </c>
      <c r="B138" s="7" t="s">
        <v>78</v>
      </c>
      <c r="C138" s="7">
        <v>151126</v>
      </c>
      <c r="D138" s="122" t="s">
        <v>296</v>
      </c>
      <c r="E138" s="34" t="s">
        <v>80</v>
      </c>
      <c r="F138" s="48">
        <v>22</v>
      </c>
      <c r="G138" s="15">
        <f t="shared" si="44"/>
        <v>20.53</v>
      </c>
      <c r="H138" s="19">
        <f t="shared" si="45"/>
        <v>451.66</v>
      </c>
      <c r="I138" s="111">
        <f>H138/$H$225</f>
        <v>6.6010667741526596E-4</v>
      </c>
      <c r="J138">
        <v>15.56</v>
      </c>
      <c r="K138">
        <f t="shared" ref="K138:K201" si="46">J138*1.3196</f>
        <v>20.532976000000001</v>
      </c>
    </row>
    <row r="139" spans="1:11" x14ac:dyDescent="0.25">
      <c r="A139" s="171" t="s">
        <v>287</v>
      </c>
      <c r="B139" s="7" t="s">
        <v>78</v>
      </c>
      <c r="C139" s="7">
        <v>151139</v>
      </c>
      <c r="D139" s="36" t="s">
        <v>300</v>
      </c>
      <c r="E139" s="34" t="s">
        <v>80</v>
      </c>
      <c r="F139" s="48">
        <v>193</v>
      </c>
      <c r="G139" s="15">
        <f t="shared" si="44"/>
        <v>28.64</v>
      </c>
      <c r="H139" s="19">
        <f t="shared" si="45"/>
        <v>5527.52</v>
      </c>
      <c r="I139" s="111">
        <f>H139/$H$225</f>
        <v>8.0785388600859744E-3</v>
      </c>
      <c r="J139">
        <v>21.7</v>
      </c>
      <c r="K139">
        <f t="shared" si="46"/>
        <v>28.63532</v>
      </c>
    </row>
    <row r="140" spans="1:11" x14ac:dyDescent="0.25">
      <c r="A140" s="171" t="s">
        <v>437</v>
      </c>
      <c r="B140" s="7" t="s">
        <v>78</v>
      </c>
      <c r="C140" s="7">
        <v>151141</v>
      </c>
      <c r="D140" s="36" t="s">
        <v>301</v>
      </c>
      <c r="E140" s="34" t="s">
        <v>80</v>
      </c>
      <c r="F140" s="48">
        <v>30</v>
      </c>
      <c r="G140" s="15">
        <f t="shared" si="44"/>
        <v>64.09</v>
      </c>
      <c r="H140" s="19">
        <f t="shared" si="45"/>
        <v>1922.7</v>
      </c>
      <c r="I140" s="111">
        <f>H140/$H$225</f>
        <v>2.8100498354211834E-3</v>
      </c>
      <c r="J140">
        <v>48.57</v>
      </c>
      <c r="K140">
        <f t="shared" si="46"/>
        <v>64.092972000000003</v>
      </c>
    </row>
    <row r="141" spans="1:11" x14ac:dyDescent="0.25">
      <c r="A141" s="174" t="s">
        <v>288</v>
      </c>
      <c r="B141" s="175"/>
      <c r="C141" s="176"/>
      <c r="D141" s="181" t="s">
        <v>303</v>
      </c>
      <c r="E141" s="182"/>
      <c r="F141" s="182"/>
      <c r="G141" s="182"/>
      <c r="H141" s="182"/>
      <c r="I141" s="183"/>
      <c r="K141">
        <f t="shared" si="46"/>
        <v>0</v>
      </c>
    </row>
    <row r="142" spans="1:11" ht="25.5" x14ac:dyDescent="0.25">
      <c r="A142" s="171" t="s">
        <v>289</v>
      </c>
      <c r="B142" s="7" t="s">
        <v>78</v>
      </c>
      <c r="C142" s="7">
        <v>151338</v>
      </c>
      <c r="D142" s="36" t="s">
        <v>304</v>
      </c>
      <c r="E142" s="34" t="s">
        <v>85</v>
      </c>
      <c r="F142" s="48">
        <v>3</v>
      </c>
      <c r="G142" s="15">
        <f t="shared" si="44"/>
        <v>27.2</v>
      </c>
      <c r="H142" s="19">
        <f t="shared" si="45"/>
        <v>81.599999999999994</v>
      </c>
      <c r="I142" s="111">
        <f>H142/$H$225</f>
        <v>1.1925940946084597E-4</v>
      </c>
      <c r="J142">
        <v>20.61</v>
      </c>
      <c r="K142">
        <f t="shared" si="46"/>
        <v>27.196956</v>
      </c>
    </row>
    <row r="143" spans="1:11" ht="25.5" x14ac:dyDescent="0.25">
      <c r="A143" s="171" t="s">
        <v>292</v>
      </c>
      <c r="B143" s="7" t="s">
        <v>78</v>
      </c>
      <c r="C143" s="7">
        <v>151309</v>
      </c>
      <c r="D143" s="36" t="s">
        <v>305</v>
      </c>
      <c r="E143" s="34" t="s">
        <v>85</v>
      </c>
      <c r="F143" s="48">
        <v>1</v>
      </c>
      <c r="G143" s="15">
        <f t="shared" si="44"/>
        <v>104.06</v>
      </c>
      <c r="H143" s="19">
        <f t="shared" si="45"/>
        <v>104.06</v>
      </c>
      <c r="I143" s="111">
        <f>H143/$H$225</f>
        <v>1.5208497730999549E-4</v>
      </c>
      <c r="J143">
        <v>78.86</v>
      </c>
      <c r="K143">
        <f t="shared" si="46"/>
        <v>104.06365600000001</v>
      </c>
    </row>
    <row r="144" spans="1:11" x14ac:dyDescent="0.25">
      <c r="A144" s="174" t="s">
        <v>294</v>
      </c>
      <c r="B144" s="175"/>
      <c r="C144" s="176"/>
      <c r="D144" s="181" t="s">
        <v>308</v>
      </c>
      <c r="E144" s="182"/>
      <c r="F144" s="182"/>
      <c r="G144" s="182"/>
      <c r="H144" s="182"/>
      <c r="I144" s="183"/>
      <c r="K144">
        <f t="shared" si="46"/>
        <v>0</v>
      </c>
    </row>
    <row r="145" spans="1:11" x14ac:dyDescent="0.25">
      <c r="A145" s="171" t="s">
        <v>297</v>
      </c>
      <c r="B145" s="7" t="s">
        <v>78</v>
      </c>
      <c r="C145" s="7">
        <v>151402</v>
      </c>
      <c r="D145" s="122" t="s">
        <v>309</v>
      </c>
      <c r="E145" s="34" t="s">
        <v>80</v>
      </c>
      <c r="F145" s="123">
        <v>42</v>
      </c>
      <c r="G145" s="15">
        <f t="shared" si="44"/>
        <v>8.49</v>
      </c>
      <c r="H145" s="19">
        <f t="shared" si="45"/>
        <v>356.58</v>
      </c>
      <c r="I145" s="111">
        <f>H145/$H$225</f>
        <v>5.2114608119544685E-4</v>
      </c>
      <c r="J145">
        <v>6.43</v>
      </c>
      <c r="K145">
        <f t="shared" si="46"/>
        <v>8.4850279999999998</v>
      </c>
    </row>
    <row r="146" spans="1:11" ht="25.5" x14ac:dyDescent="0.25">
      <c r="A146" s="171" t="s">
        <v>298</v>
      </c>
      <c r="B146" s="7" t="s">
        <v>78</v>
      </c>
      <c r="C146" s="7">
        <v>151420</v>
      </c>
      <c r="D146" s="122" t="s">
        <v>310</v>
      </c>
      <c r="E146" s="34" t="s">
        <v>80</v>
      </c>
      <c r="F146" s="123">
        <v>1205</v>
      </c>
      <c r="G146" s="15">
        <f t="shared" si="44"/>
        <v>22.9</v>
      </c>
      <c r="H146" s="19">
        <f t="shared" si="45"/>
        <v>27594.5</v>
      </c>
      <c r="I146" s="111">
        <f>H146/$H$225</f>
        <v>4.0329703117246499E-2</v>
      </c>
      <c r="J146">
        <v>17.350000000000001</v>
      </c>
      <c r="K146">
        <f t="shared" si="46"/>
        <v>22.895060000000004</v>
      </c>
    </row>
    <row r="147" spans="1:11" ht="25.5" x14ac:dyDescent="0.25">
      <c r="A147" s="171" t="s">
        <v>299</v>
      </c>
      <c r="B147" s="7" t="s">
        <v>78</v>
      </c>
      <c r="C147" s="7">
        <v>151421</v>
      </c>
      <c r="D147" s="122" t="s">
        <v>311</v>
      </c>
      <c r="E147" s="34" t="s">
        <v>80</v>
      </c>
      <c r="F147" s="123">
        <v>30</v>
      </c>
      <c r="G147" s="15">
        <f t="shared" si="44"/>
        <v>33.07</v>
      </c>
      <c r="H147" s="19">
        <f t="shared" si="45"/>
        <v>992.1</v>
      </c>
      <c r="I147" s="111">
        <f>H147/$H$225</f>
        <v>1.4499664231140356E-3</v>
      </c>
      <c r="J147">
        <v>25.06</v>
      </c>
      <c r="K147">
        <f t="shared" si="46"/>
        <v>33.069175999999999</v>
      </c>
    </row>
    <row r="148" spans="1:11" ht="25.5" x14ac:dyDescent="0.25">
      <c r="A148" s="171" t="s">
        <v>438</v>
      </c>
      <c r="B148" s="7" t="s">
        <v>78</v>
      </c>
      <c r="C148" s="7">
        <v>151422</v>
      </c>
      <c r="D148" s="122" t="s">
        <v>312</v>
      </c>
      <c r="E148" s="34" t="s">
        <v>80</v>
      </c>
      <c r="F148" s="123">
        <v>120</v>
      </c>
      <c r="G148" s="15">
        <f t="shared" si="44"/>
        <v>46.79</v>
      </c>
      <c r="H148" s="19">
        <f t="shared" si="45"/>
        <v>5614.8</v>
      </c>
      <c r="I148" s="111">
        <f>H148/$H$225</f>
        <v>8.2060996598132107E-3</v>
      </c>
      <c r="J148">
        <v>35.46</v>
      </c>
      <c r="K148">
        <f t="shared" si="46"/>
        <v>46.793016000000001</v>
      </c>
    </row>
    <row r="149" spans="1:11" x14ac:dyDescent="0.25">
      <c r="A149" s="174" t="s">
        <v>302</v>
      </c>
      <c r="B149" s="175"/>
      <c r="C149" s="176"/>
      <c r="D149" s="181" t="s">
        <v>314</v>
      </c>
      <c r="E149" s="182"/>
      <c r="F149" s="182"/>
      <c r="G149" s="182"/>
      <c r="H149" s="182"/>
      <c r="I149" s="183"/>
      <c r="K149">
        <f t="shared" si="46"/>
        <v>0</v>
      </c>
    </row>
    <row r="150" spans="1:11" x14ac:dyDescent="0.25">
      <c r="A150" s="171" t="s">
        <v>306</v>
      </c>
      <c r="B150" s="7" t="s">
        <v>78</v>
      </c>
      <c r="C150" s="7">
        <v>151506</v>
      </c>
      <c r="D150" s="122" t="s">
        <v>317</v>
      </c>
      <c r="E150" s="34" t="s">
        <v>85</v>
      </c>
      <c r="F150" s="48">
        <v>1</v>
      </c>
      <c r="G150" s="15">
        <f t="shared" si="44"/>
        <v>301.61</v>
      </c>
      <c r="H150" s="19">
        <f t="shared" si="45"/>
        <v>301.61</v>
      </c>
      <c r="I150" s="111">
        <f>H150/$H$225</f>
        <v>4.4080674617016859E-4</v>
      </c>
      <c r="J150">
        <v>228.56</v>
      </c>
      <c r="K150">
        <f t="shared" si="46"/>
        <v>301.607776</v>
      </c>
    </row>
    <row r="151" spans="1:11" x14ac:dyDescent="0.25">
      <c r="A151" s="174" t="s">
        <v>307</v>
      </c>
      <c r="B151" s="175"/>
      <c r="C151" s="176"/>
      <c r="D151" s="181" t="s">
        <v>315</v>
      </c>
      <c r="E151" s="182"/>
      <c r="F151" s="182"/>
      <c r="G151" s="182"/>
      <c r="H151" s="182"/>
      <c r="I151" s="183"/>
      <c r="K151">
        <f t="shared" si="46"/>
        <v>0</v>
      </c>
    </row>
    <row r="152" spans="1:11" ht="25.5" x14ac:dyDescent="0.25">
      <c r="A152" s="171" t="s">
        <v>313</v>
      </c>
      <c r="B152" s="7" t="s">
        <v>78</v>
      </c>
      <c r="C152" s="7">
        <v>151601</v>
      </c>
      <c r="D152" s="124" t="s">
        <v>316</v>
      </c>
      <c r="E152" s="89" t="s">
        <v>80</v>
      </c>
      <c r="F152" s="90">
        <v>9</v>
      </c>
      <c r="G152" s="91">
        <f t="shared" si="44"/>
        <v>12.93</v>
      </c>
      <c r="H152" s="92">
        <f t="shared" si="45"/>
        <v>116.37</v>
      </c>
      <c r="I152" s="112">
        <f>H152/$H$225</f>
        <v>1.7007619459508147E-4</v>
      </c>
      <c r="J152">
        <v>9.8000000000000007</v>
      </c>
      <c r="K152">
        <f t="shared" si="46"/>
        <v>12.932080000000003</v>
      </c>
    </row>
    <row r="153" spans="1:11" x14ac:dyDescent="0.25">
      <c r="A153" s="8"/>
      <c r="B153" s="9"/>
      <c r="C153" s="9"/>
      <c r="D153" s="10"/>
      <c r="E153" s="180" t="s">
        <v>347</v>
      </c>
      <c r="F153" s="180"/>
      <c r="G153" s="180"/>
      <c r="H153" s="38">
        <f>SUM(H127:H152)</f>
        <v>46772.850000000006</v>
      </c>
      <c r="I153" s="22">
        <f>H153/$H$225</f>
        <v>6.8359098894616804E-2</v>
      </c>
      <c r="K153">
        <f t="shared" si="46"/>
        <v>0</v>
      </c>
    </row>
    <row r="154" spans="1:11" x14ac:dyDescent="0.25">
      <c r="A154" s="174">
        <v>14</v>
      </c>
      <c r="B154" s="175"/>
      <c r="C154" s="176"/>
      <c r="D154" s="177" t="s">
        <v>319</v>
      </c>
      <c r="E154" s="178"/>
      <c r="F154" s="178"/>
      <c r="G154" s="178"/>
      <c r="H154" s="178"/>
      <c r="I154" s="179"/>
      <c r="K154">
        <f t="shared" si="46"/>
        <v>0</v>
      </c>
    </row>
    <row r="155" spans="1:11" x14ac:dyDescent="0.25">
      <c r="A155" s="174" t="s">
        <v>318</v>
      </c>
      <c r="B155" s="175"/>
      <c r="C155" s="176"/>
      <c r="D155" s="181" t="s">
        <v>320</v>
      </c>
      <c r="E155" s="182"/>
      <c r="F155" s="182"/>
      <c r="G155" s="182"/>
      <c r="H155" s="182"/>
      <c r="I155" s="183"/>
      <c r="K155">
        <f t="shared" si="46"/>
        <v>0</v>
      </c>
    </row>
    <row r="156" spans="1:11" ht="51" x14ac:dyDescent="0.25">
      <c r="A156" s="171" t="s">
        <v>321</v>
      </c>
      <c r="B156" s="7" t="s">
        <v>78</v>
      </c>
      <c r="C156" s="7">
        <v>170128</v>
      </c>
      <c r="D156" s="106" t="s">
        <v>323</v>
      </c>
      <c r="E156" s="34" t="s">
        <v>85</v>
      </c>
      <c r="F156" s="48">
        <v>1</v>
      </c>
      <c r="G156" s="15">
        <f t="shared" si="44"/>
        <v>1234.58</v>
      </c>
      <c r="H156" s="19">
        <f t="shared" si="45"/>
        <v>1234.58</v>
      </c>
      <c r="I156" s="111">
        <f>H156/$H$225</f>
        <v>1.804353942796216E-3</v>
      </c>
      <c r="J156">
        <v>935.57</v>
      </c>
      <c r="K156">
        <f t="shared" si="46"/>
        <v>1234.5781720000002</v>
      </c>
    </row>
    <row r="157" spans="1:11" ht="38.25" x14ac:dyDescent="0.25">
      <c r="A157" s="171" t="s">
        <v>322</v>
      </c>
      <c r="B157" s="7" t="s">
        <v>78</v>
      </c>
      <c r="C157" s="7">
        <v>170135</v>
      </c>
      <c r="D157" s="106" t="s">
        <v>324</v>
      </c>
      <c r="E157" s="34" t="s">
        <v>85</v>
      </c>
      <c r="F157" s="48">
        <v>1</v>
      </c>
      <c r="G157" s="15">
        <f t="shared" si="44"/>
        <v>2890.65</v>
      </c>
      <c r="H157" s="19">
        <f t="shared" si="45"/>
        <v>2890.65</v>
      </c>
      <c r="I157" s="111">
        <f>H157/$H$225</f>
        <v>4.2247207347793437E-3</v>
      </c>
      <c r="J157">
        <v>2190.5500000000002</v>
      </c>
      <c r="K157">
        <f t="shared" si="46"/>
        <v>2890.6497800000006</v>
      </c>
    </row>
    <row r="158" spans="1:11" x14ac:dyDescent="0.25">
      <c r="A158" s="174" t="s">
        <v>325</v>
      </c>
      <c r="B158" s="175"/>
      <c r="C158" s="176"/>
      <c r="D158" s="181" t="s">
        <v>326</v>
      </c>
      <c r="E158" s="182"/>
      <c r="F158" s="182"/>
      <c r="G158" s="182"/>
      <c r="H158" s="182"/>
      <c r="I158" s="183"/>
      <c r="K158">
        <f t="shared" si="46"/>
        <v>0</v>
      </c>
    </row>
    <row r="159" spans="1:11" ht="25.5" x14ac:dyDescent="0.25">
      <c r="A159" s="171" t="s">
        <v>327</v>
      </c>
      <c r="B159" s="7" t="s">
        <v>78</v>
      </c>
      <c r="C159" s="7">
        <v>170304</v>
      </c>
      <c r="D159" s="106" t="s">
        <v>338</v>
      </c>
      <c r="E159" s="34" t="s">
        <v>85</v>
      </c>
      <c r="F159" s="126">
        <v>1</v>
      </c>
      <c r="G159" s="15">
        <f t="shared" ref="G159:G179" si="47">ROUND(K159,2)</f>
        <v>250.24</v>
      </c>
      <c r="H159" s="19">
        <f t="shared" ref="H159:H179" si="48">SUM(G159*F159)</f>
        <v>250.24</v>
      </c>
      <c r="I159" s="111">
        <f t="shared" ref="I159:I164" si="49">H159/$H$225</f>
        <v>3.6572885567992769E-4</v>
      </c>
      <c r="J159">
        <v>189.63</v>
      </c>
      <c r="K159">
        <f t="shared" si="46"/>
        <v>250.235748</v>
      </c>
    </row>
    <row r="160" spans="1:11" ht="25.5" x14ac:dyDescent="0.25">
      <c r="A160" s="171" t="s">
        <v>328</v>
      </c>
      <c r="B160" s="7" t="s">
        <v>78</v>
      </c>
      <c r="C160" s="7">
        <v>170519</v>
      </c>
      <c r="D160" s="106" t="s">
        <v>333</v>
      </c>
      <c r="E160" s="34" t="s">
        <v>85</v>
      </c>
      <c r="F160" s="105">
        <v>1</v>
      </c>
      <c r="G160" s="15">
        <f t="shared" si="47"/>
        <v>388.6</v>
      </c>
      <c r="H160" s="19">
        <f t="shared" si="48"/>
        <v>388.6</v>
      </c>
      <c r="I160" s="111">
        <f t="shared" si="49"/>
        <v>5.6794370730986216E-4</v>
      </c>
      <c r="J160">
        <v>294.48</v>
      </c>
      <c r="K160">
        <f t="shared" si="46"/>
        <v>388.59580800000003</v>
      </c>
    </row>
    <row r="161" spans="1:11" ht="25.5" x14ac:dyDescent="0.25">
      <c r="A161" s="171" t="s">
        <v>329</v>
      </c>
      <c r="B161" s="7" t="s">
        <v>78</v>
      </c>
      <c r="C161" s="7">
        <v>170603</v>
      </c>
      <c r="D161" s="106" t="s">
        <v>337</v>
      </c>
      <c r="E161" s="34" t="s">
        <v>85</v>
      </c>
      <c r="F161" s="126">
        <v>2</v>
      </c>
      <c r="G161" s="15">
        <f t="shared" si="47"/>
        <v>237.34</v>
      </c>
      <c r="H161" s="19">
        <f t="shared" si="48"/>
        <v>474.68</v>
      </c>
      <c r="I161" s="111">
        <f t="shared" si="49"/>
        <v>6.9375069219208786E-4</v>
      </c>
      <c r="J161">
        <v>179.86</v>
      </c>
      <c r="K161">
        <f t="shared" si="46"/>
        <v>237.34325600000003</v>
      </c>
    </row>
    <row r="162" spans="1:11" ht="25.5" x14ac:dyDescent="0.25">
      <c r="A162" s="171" t="s">
        <v>330</v>
      </c>
      <c r="B162" s="7" t="s">
        <v>78</v>
      </c>
      <c r="C162" s="7">
        <v>170309</v>
      </c>
      <c r="D162" s="125" t="s">
        <v>334</v>
      </c>
      <c r="E162" s="34" t="s">
        <v>85</v>
      </c>
      <c r="F162" s="120">
        <v>1</v>
      </c>
      <c r="G162" s="15">
        <f t="shared" si="47"/>
        <v>135.31</v>
      </c>
      <c r="H162" s="19">
        <f t="shared" si="48"/>
        <v>135.31</v>
      </c>
      <c r="I162" s="111">
        <f t="shared" si="49"/>
        <v>1.9775723889886115E-4</v>
      </c>
      <c r="J162">
        <v>102.54</v>
      </c>
      <c r="K162">
        <f t="shared" si="46"/>
        <v>135.31178400000002</v>
      </c>
    </row>
    <row r="163" spans="1:11" x14ac:dyDescent="0.25">
      <c r="A163" s="171" t="s">
        <v>331</v>
      </c>
      <c r="B163" s="7" t="s">
        <v>78</v>
      </c>
      <c r="C163" s="7">
        <v>170320</v>
      </c>
      <c r="D163" s="125" t="s">
        <v>335</v>
      </c>
      <c r="E163" s="34" t="s">
        <v>85</v>
      </c>
      <c r="F163" s="120">
        <v>4</v>
      </c>
      <c r="G163" s="15">
        <f t="shared" si="47"/>
        <v>77.53</v>
      </c>
      <c r="H163" s="19">
        <f t="shared" si="48"/>
        <v>310.12</v>
      </c>
      <c r="I163" s="111">
        <f t="shared" si="49"/>
        <v>4.5324421644604848E-4</v>
      </c>
      <c r="J163">
        <v>58.75</v>
      </c>
      <c r="K163">
        <f t="shared" si="46"/>
        <v>77.526500000000013</v>
      </c>
    </row>
    <row r="164" spans="1:11" x14ac:dyDescent="0.25">
      <c r="A164" s="171" t="s">
        <v>332</v>
      </c>
      <c r="B164" s="7" t="s">
        <v>78</v>
      </c>
      <c r="C164" s="7">
        <v>170323</v>
      </c>
      <c r="D164" s="125" t="s">
        <v>336</v>
      </c>
      <c r="E164" s="34" t="s">
        <v>85</v>
      </c>
      <c r="F164" s="120">
        <v>1</v>
      </c>
      <c r="G164" s="15">
        <f t="shared" si="47"/>
        <v>155.07</v>
      </c>
      <c r="H164" s="19">
        <f t="shared" si="48"/>
        <v>155.07</v>
      </c>
      <c r="I164" s="111">
        <f t="shared" si="49"/>
        <v>2.2663672334673267E-4</v>
      </c>
      <c r="J164">
        <v>117.51</v>
      </c>
      <c r="K164">
        <f t="shared" si="46"/>
        <v>155.06619600000002</v>
      </c>
    </row>
    <row r="165" spans="1:11" x14ac:dyDescent="0.25">
      <c r="A165" s="174" t="s">
        <v>339</v>
      </c>
      <c r="B165" s="175"/>
      <c r="C165" s="176"/>
      <c r="D165" s="181" t="s">
        <v>340</v>
      </c>
      <c r="E165" s="182"/>
      <c r="F165" s="182"/>
      <c r="G165" s="182"/>
      <c r="H165" s="182"/>
      <c r="I165" s="183"/>
      <c r="K165">
        <f t="shared" si="46"/>
        <v>0</v>
      </c>
    </row>
    <row r="166" spans="1:11" ht="25.5" x14ac:dyDescent="0.25">
      <c r="A166" s="171" t="s">
        <v>342</v>
      </c>
      <c r="B166" s="7" t="s">
        <v>78</v>
      </c>
      <c r="C166" s="7">
        <v>170539</v>
      </c>
      <c r="D166" s="127" t="s">
        <v>341</v>
      </c>
      <c r="E166" s="34" t="s">
        <v>85</v>
      </c>
      <c r="F166" s="48">
        <v>1</v>
      </c>
      <c r="G166" s="15">
        <f t="shared" si="47"/>
        <v>935.23</v>
      </c>
      <c r="H166" s="19">
        <f t="shared" si="48"/>
        <v>935.23</v>
      </c>
      <c r="I166" s="111">
        <f>H166/$H$225</f>
        <v>1.3668502145841542E-3</v>
      </c>
      <c r="J166">
        <v>708.72</v>
      </c>
      <c r="K166">
        <f t="shared" si="46"/>
        <v>935.22691200000008</v>
      </c>
    </row>
    <row r="167" spans="1:11" x14ac:dyDescent="0.25">
      <c r="A167" s="174" t="s">
        <v>343</v>
      </c>
      <c r="B167" s="175"/>
      <c r="C167" s="176"/>
      <c r="D167" s="181" t="s">
        <v>345</v>
      </c>
      <c r="E167" s="182"/>
      <c r="F167" s="182"/>
      <c r="G167" s="182"/>
      <c r="H167" s="182"/>
      <c r="I167" s="183"/>
      <c r="K167">
        <f t="shared" si="46"/>
        <v>0</v>
      </c>
    </row>
    <row r="168" spans="1:11" ht="38.25" x14ac:dyDescent="0.25">
      <c r="A168" s="171" t="s">
        <v>344</v>
      </c>
      <c r="B168" s="7" t="s">
        <v>78</v>
      </c>
      <c r="C168" s="7">
        <v>140713</v>
      </c>
      <c r="D168" s="128" t="s">
        <v>346</v>
      </c>
      <c r="E168" s="34" t="s">
        <v>85</v>
      </c>
      <c r="F168" s="48">
        <v>1</v>
      </c>
      <c r="G168" s="15">
        <f t="shared" si="47"/>
        <v>1571.74</v>
      </c>
      <c r="H168" s="19">
        <f t="shared" si="48"/>
        <v>1571.74</v>
      </c>
      <c r="I168" s="111">
        <f>H168/$H$225</f>
        <v>2.2971174537498784E-3</v>
      </c>
      <c r="J168">
        <v>1191.07</v>
      </c>
      <c r="K168">
        <f t="shared" si="46"/>
        <v>1571.7359719999999</v>
      </c>
    </row>
    <row r="169" spans="1:11" x14ac:dyDescent="0.25">
      <c r="A169" s="8"/>
      <c r="B169" s="9"/>
      <c r="C169" s="9"/>
      <c r="D169" s="10"/>
      <c r="E169" s="180" t="s">
        <v>348</v>
      </c>
      <c r="F169" s="180"/>
      <c r="G169" s="180"/>
      <c r="H169" s="38">
        <f>SUM(H156:H168)</f>
        <v>8346.2199999999993</v>
      </c>
      <c r="I169" s="22">
        <f>H169/$H$225</f>
        <v>1.2198103779783111E-2</v>
      </c>
      <c r="K169">
        <f t="shared" si="46"/>
        <v>0</v>
      </c>
    </row>
    <row r="170" spans="1:11" x14ac:dyDescent="0.25">
      <c r="A170" s="174">
        <v>15</v>
      </c>
      <c r="B170" s="175"/>
      <c r="C170" s="176"/>
      <c r="D170" s="177" t="s">
        <v>350</v>
      </c>
      <c r="E170" s="178"/>
      <c r="F170" s="178"/>
      <c r="G170" s="178"/>
      <c r="H170" s="178"/>
      <c r="I170" s="179"/>
      <c r="K170">
        <f t="shared" si="46"/>
        <v>0</v>
      </c>
    </row>
    <row r="171" spans="1:11" x14ac:dyDescent="0.25">
      <c r="A171" s="174" t="s">
        <v>349</v>
      </c>
      <c r="B171" s="175"/>
      <c r="C171" s="176"/>
      <c r="D171" s="177" t="s">
        <v>351</v>
      </c>
      <c r="E171" s="178"/>
      <c r="F171" s="178"/>
      <c r="G171" s="178"/>
      <c r="H171" s="178"/>
      <c r="I171" s="179"/>
      <c r="K171">
        <f t="shared" si="46"/>
        <v>0</v>
      </c>
    </row>
    <row r="172" spans="1:11" ht="51" x14ac:dyDescent="0.25">
      <c r="A172" s="171" t="s">
        <v>352</v>
      </c>
      <c r="B172" s="7" t="s">
        <v>78</v>
      </c>
      <c r="C172" s="7">
        <v>181001</v>
      </c>
      <c r="D172" s="129" t="s">
        <v>356</v>
      </c>
      <c r="E172" s="114" t="s">
        <v>85</v>
      </c>
      <c r="F172" s="123">
        <v>5</v>
      </c>
      <c r="G172" s="115">
        <f t="shared" si="47"/>
        <v>194.88</v>
      </c>
      <c r="H172" s="116">
        <f t="shared" si="48"/>
        <v>974.4</v>
      </c>
      <c r="I172" s="117">
        <f>H172/$H$225</f>
        <v>1.424097654150102E-3</v>
      </c>
      <c r="J172">
        <v>147.68</v>
      </c>
      <c r="K172">
        <f t="shared" si="46"/>
        <v>194.87852800000002</v>
      </c>
    </row>
    <row r="173" spans="1:11" ht="51" x14ac:dyDescent="0.25">
      <c r="A173" s="171" t="s">
        <v>353</v>
      </c>
      <c r="B173" s="7" t="s">
        <v>78</v>
      </c>
      <c r="C173" s="7">
        <v>181002</v>
      </c>
      <c r="D173" s="122" t="s">
        <v>357</v>
      </c>
      <c r="E173" s="114" t="s">
        <v>85</v>
      </c>
      <c r="F173" s="123">
        <v>2</v>
      </c>
      <c r="G173" s="15">
        <f t="shared" si="47"/>
        <v>259.91000000000003</v>
      </c>
      <c r="H173" s="19">
        <f t="shared" si="48"/>
        <v>519.82000000000005</v>
      </c>
      <c r="I173" s="111">
        <f>H173/$H$225</f>
        <v>7.5972336061197259E-4</v>
      </c>
      <c r="J173">
        <v>196.96</v>
      </c>
      <c r="K173">
        <f t="shared" si="46"/>
        <v>259.90841600000005</v>
      </c>
    </row>
    <row r="174" spans="1:11" ht="25.5" x14ac:dyDescent="0.25">
      <c r="A174" s="171" t="s">
        <v>354</v>
      </c>
      <c r="B174" s="7" t="s">
        <v>78</v>
      </c>
      <c r="C174" s="7">
        <v>180107</v>
      </c>
      <c r="D174" s="122" t="s">
        <v>358</v>
      </c>
      <c r="E174" s="114" t="s">
        <v>85</v>
      </c>
      <c r="F174" s="123">
        <v>10</v>
      </c>
      <c r="G174" s="15">
        <f t="shared" si="47"/>
        <v>790.04</v>
      </c>
      <c r="H174" s="19">
        <f t="shared" si="48"/>
        <v>7900.4</v>
      </c>
      <c r="I174" s="111">
        <f>H174/$H$225</f>
        <v>1.1546532334613573E-2</v>
      </c>
      <c r="J174">
        <v>598.70000000000005</v>
      </c>
      <c r="K174">
        <f t="shared" si="46"/>
        <v>790.04452000000015</v>
      </c>
    </row>
    <row r="175" spans="1:11" ht="38.25" x14ac:dyDescent="0.25">
      <c r="A175" s="171" t="s">
        <v>355</v>
      </c>
      <c r="B175" s="46" t="s">
        <v>429</v>
      </c>
      <c r="C175" s="46">
        <v>9209</v>
      </c>
      <c r="D175" s="122" t="s">
        <v>430</v>
      </c>
      <c r="E175" s="130" t="s">
        <v>85</v>
      </c>
      <c r="F175" s="149">
        <v>14</v>
      </c>
      <c r="G175" s="15">
        <f t="shared" si="47"/>
        <v>1638.52</v>
      </c>
      <c r="H175" s="135">
        <f t="shared" si="48"/>
        <v>22939.279999999999</v>
      </c>
      <c r="I175" s="136">
        <f>H175/$H$225</f>
        <v>3.3526041498247484E-2</v>
      </c>
      <c r="J175">
        <v>1241.68</v>
      </c>
      <c r="K175">
        <f t="shared" si="46"/>
        <v>1638.5209280000001</v>
      </c>
    </row>
    <row r="176" spans="1:11" x14ac:dyDescent="0.25">
      <c r="A176" s="171" t="s">
        <v>441</v>
      </c>
      <c r="B176" s="46" t="s">
        <v>429</v>
      </c>
      <c r="C176" s="46">
        <v>480</v>
      </c>
      <c r="D176" s="153" t="s">
        <v>440</v>
      </c>
      <c r="E176" s="130" t="s">
        <v>85</v>
      </c>
      <c r="F176" s="149">
        <v>14</v>
      </c>
      <c r="G176" s="15">
        <f t="shared" ref="G176" si="50">ROUND(K176,2)</f>
        <v>45.28</v>
      </c>
      <c r="H176" s="135">
        <f t="shared" ref="H176" si="51">SUM(G176*F176)</f>
        <v>633.92000000000007</v>
      </c>
      <c r="I176" s="136">
        <f>H176/$H$225</f>
        <v>9.2648192212523895E-4</v>
      </c>
      <c r="J176">
        <v>34.31</v>
      </c>
      <c r="K176">
        <f t="shared" si="46"/>
        <v>45.275476000000005</v>
      </c>
    </row>
    <row r="177" spans="1:11" x14ac:dyDescent="0.25">
      <c r="A177" s="174" t="s">
        <v>359</v>
      </c>
      <c r="B177" s="175"/>
      <c r="C177" s="176"/>
      <c r="D177" s="177" t="s">
        <v>362</v>
      </c>
      <c r="E177" s="178"/>
      <c r="F177" s="178"/>
      <c r="G177" s="178"/>
      <c r="H177" s="178"/>
      <c r="I177" s="179"/>
      <c r="K177">
        <f t="shared" si="46"/>
        <v>0</v>
      </c>
    </row>
    <row r="178" spans="1:11" x14ac:dyDescent="0.25">
      <c r="A178" s="171" t="s">
        <v>363</v>
      </c>
      <c r="B178" s="7" t="s">
        <v>78</v>
      </c>
      <c r="C178" s="7">
        <v>180202</v>
      </c>
      <c r="D178" s="122" t="s">
        <v>360</v>
      </c>
      <c r="E178" s="34" t="s">
        <v>85</v>
      </c>
      <c r="F178" s="48">
        <v>5</v>
      </c>
      <c r="G178" s="15">
        <f t="shared" si="47"/>
        <v>58.41</v>
      </c>
      <c r="H178" s="19">
        <f t="shared" si="48"/>
        <v>292.04999999999995</v>
      </c>
      <c r="I178" s="111">
        <f>H178/$H$225</f>
        <v>4.2683468790490276E-4</v>
      </c>
      <c r="J178">
        <v>44.26</v>
      </c>
      <c r="K178">
        <f t="shared" si="46"/>
        <v>58.405495999999999</v>
      </c>
    </row>
    <row r="179" spans="1:11" x14ac:dyDescent="0.25">
      <c r="A179" s="171" t="s">
        <v>364</v>
      </c>
      <c r="B179" s="7" t="s">
        <v>78</v>
      </c>
      <c r="C179" s="7">
        <v>180204</v>
      </c>
      <c r="D179" s="122" t="s">
        <v>361</v>
      </c>
      <c r="E179" s="34" t="s">
        <v>85</v>
      </c>
      <c r="F179" s="48">
        <v>3</v>
      </c>
      <c r="G179" s="15">
        <f t="shared" si="47"/>
        <v>44.02</v>
      </c>
      <c r="H179" s="19">
        <f t="shared" si="48"/>
        <v>132.06</v>
      </c>
      <c r="I179" s="111">
        <f>H179/$H$225</f>
        <v>1.9300732369361914E-4</v>
      </c>
      <c r="J179">
        <v>33.36</v>
      </c>
      <c r="K179">
        <f t="shared" si="46"/>
        <v>44.021856</v>
      </c>
    </row>
    <row r="180" spans="1:11" x14ac:dyDescent="0.25">
      <c r="A180" s="174" t="s">
        <v>365</v>
      </c>
      <c r="B180" s="175"/>
      <c r="C180" s="176"/>
      <c r="D180" s="177" t="s">
        <v>366</v>
      </c>
      <c r="E180" s="178"/>
      <c r="F180" s="178"/>
      <c r="G180" s="178"/>
      <c r="H180" s="178"/>
      <c r="I180" s="179"/>
      <c r="K180">
        <f t="shared" si="46"/>
        <v>0</v>
      </c>
    </row>
    <row r="181" spans="1:11" ht="38.25" x14ac:dyDescent="0.25">
      <c r="A181" s="171" t="s">
        <v>368</v>
      </c>
      <c r="B181" s="7" t="s">
        <v>78</v>
      </c>
      <c r="C181" s="7">
        <v>180702</v>
      </c>
      <c r="D181" s="122" t="s">
        <v>367</v>
      </c>
      <c r="E181" s="34" t="s">
        <v>85</v>
      </c>
      <c r="F181" s="48">
        <v>1</v>
      </c>
      <c r="G181" s="15">
        <f t="shared" si="44"/>
        <v>372.23</v>
      </c>
      <c r="H181" s="19">
        <f t="shared" si="45"/>
        <v>372.23</v>
      </c>
      <c r="I181" s="111">
        <f>H181/$H$225</f>
        <v>5.4401874979915078E-4</v>
      </c>
      <c r="J181">
        <v>282.08</v>
      </c>
      <c r="K181">
        <f t="shared" si="46"/>
        <v>372.23276800000002</v>
      </c>
    </row>
    <row r="182" spans="1:11" x14ac:dyDescent="0.25">
      <c r="A182" s="8"/>
      <c r="B182" s="9"/>
      <c r="C182" s="9"/>
      <c r="D182" s="10"/>
      <c r="E182" s="180" t="s">
        <v>369</v>
      </c>
      <c r="F182" s="180"/>
      <c r="G182" s="180"/>
      <c r="H182" s="38">
        <f>SUM(H172:H181)</f>
        <v>33764.160000000003</v>
      </c>
      <c r="I182" s="22">
        <f>H182/$H$225</f>
        <v>4.9346737531146052E-2</v>
      </c>
      <c r="K182">
        <f t="shared" si="46"/>
        <v>0</v>
      </c>
    </row>
    <row r="183" spans="1:11" x14ac:dyDescent="0.25">
      <c r="A183" s="174">
        <v>16</v>
      </c>
      <c r="B183" s="175"/>
      <c r="C183" s="176"/>
      <c r="D183" s="177" t="s">
        <v>379</v>
      </c>
      <c r="E183" s="178"/>
      <c r="F183" s="178"/>
      <c r="G183" s="178"/>
      <c r="H183" s="178"/>
      <c r="I183" s="179"/>
      <c r="K183">
        <f t="shared" si="46"/>
        <v>0</v>
      </c>
    </row>
    <row r="184" spans="1:11" x14ac:dyDescent="0.25">
      <c r="A184" s="174" t="s">
        <v>370</v>
      </c>
      <c r="B184" s="175"/>
      <c r="C184" s="176"/>
      <c r="D184" s="177" t="s">
        <v>380</v>
      </c>
      <c r="E184" s="178"/>
      <c r="F184" s="178"/>
      <c r="G184" s="178"/>
      <c r="H184" s="178"/>
      <c r="I184" s="179"/>
      <c r="K184">
        <f t="shared" si="46"/>
        <v>0</v>
      </c>
    </row>
    <row r="185" spans="1:11" ht="25.5" x14ac:dyDescent="0.25">
      <c r="A185" s="171" t="s">
        <v>375</v>
      </c>
      <c r="B185" s="7" t="s">
        <v>78</v>
      </c>
      <c r="C185" s="7">
        <v>190101</v>
      </c>
      <c r="D185" s="106" t="s">
        <v>371</v>
      </c>
      <c r="E185" s="34" t="s">
        <v>79</v>
      </c>
      <c r="F185" s="105">
        <v>13.63</v>
      </c>
      <c r="G185" s="15">
        <f t="shared" si="40"/>
        <v>14.57</v>
      </c>
      <c r="H185" s="19">
        <f t="shared" si="41"/>
        <v>198.5891</v>
      </c>
      <c r="I185" s="111">
        <f>H185/$H$225</f>
        <v>2.9024042636471679E-4</v>
      </c>
      <c r="J185">
        <v>11.04</v>
      </c>
      <c r="K185">
        <f t="shared" si="46"/>
        <v>14.568384</v>
      </c>
    </row>
    <row r="186" spans="1:11" ht="25.5" x14ac:dyDescent="0.25">
      <c r="A186" s="171" t="s">
        <v>376</v>
      </c>
      <c r="B186" s="7" t="s">
        <v>78</v>
      </c>
      <c r="C186" s="7">
        <v>190103</v>
      </c>
      <c r="D186" s="106" t="s">
        <v>372</v>
      </c>
      <c r="E186" s="34" t="s">
        <v>79</v>
      </c>
      <c r="F186" s="105">
        <v>104.14</v>
      </c>
      <c r="G186" s="15">
        <f t="shared" si="40"/>
        <v>20.27</v>
      </c>
      <c r="H186" s="19">
        <f t="shared" si="41"/>
        <v>2110.9178000000002</v>
      </c>
      <c r="I186" s="111">
        <f>H186/$H$225</f>
        <v>3.0851324785341693E-3</v>
      </c>
      <c r="J186">
        <v>15.36</v>
      </c>
      <c r="K186">
        <f t="shared" si="46"/>
        <v>20.269056000000003</v>
      </c>
    </row>
    <row r="187" spans="1:11" ht="25.5" x14ac:dyDescent="0.25">
      <c r="A187" s="171" t="s">
        <v>377</v>
      </c>
      <c r="B187" s="7" t="s">
        <v>78</v>
      </c>
      <c r="C187" s="7">
        <v>190106</v>
      </c>
      <c r="D187" s="106" t="s">
        <v>373</v>
      </c>
      <c r="E187" s="34" t="s">
        <v>79</v>
      </c>
      <c r="F187" s="105">
        <v>340.39</v>
      </c>
      <c r="G187" s="15">
        <f t="shared" si="40"/>
        <v>26.8</v>
      </c>
      <c r="H187" s="19">
        <f t="shared" si="41"/>
        <v>9122.4519999999993</v>
      </c>
      <c r="I187" s="111">
        <f>H187/$H$225</f>
        <v>1.3332576450427859E-2</v>
      </c>
      <c r="J187">
        <v>20.309999999999999</v>
      </c>
      <c r="K187">
        <f t="shared" si="46"/>
        <v>26.801076000000002</v>
      </c>
    </row>
    <row r="188" spans="1:11" ht="25.5" x14ac:dyDescent="0.25">
      <c r="A188" s="171" t="s">
        <v>378</v>
      </c>
      <c r="B188" s="7" t="s">
        <v>78</v>
      </c>
      <c r="C188" s="7">
        <v>190104</v>
      </c>
      <c r="D188" s="106" t="s">
        <v>374</v>
      </c>
      <c r="E188" s="34" t="s">
        <v>79</v>
      </c>
      <c r="F188" s="105">
        <v>13.63</v>
      </c>
      <c r="G188" s="15">
        <f t="shared" si="35"/>
        <v>26.31</v>
      </c>
      <c r="H188" s="19">
        <f t="shared" si="36"/>
        <v>358.6053</v>
      </c>
      <c r="I188" s="111">
        <f>H188/$H$225</f>
        <v>5.241060822001166E-4</v>
      </c>
      <c r="J188">
        <v>19.940000000000001</v>
      </c>
      <c r="K188">
        <f t="shared" si="46"/>
        <v>26.312824000000003</v>
      </c>
    </row>
    <row r="189" spans="1:11" x14ac:dyDescent="0.25">
      <c r="A189" s="174" t="s">
        <v>381</v>
      </c>
      <c r="B189" s="175"/>
      <c r="C189" s="176"/>
      <c r="D189" s="177" t="s">
        <v>383</v>
      </c>
      <c r="E189" s="178"/>
      <c r="F189" s="178"/>
      <c r="G189" s="178"/>
      <c r="H189" s="178"/>
      <c r="I189" s="179"/>
      <c r="K189">
        <f t="shared" si="46"/>
        <v>0</v>
      </c>
    </row>
    <row r="190" spans="1:11" ht="38.25" x14ac:dyDescent="0.25">
      <c r="A190" s="171" t="s">
        <v>384</v>
      </c>
      <c r="B190" s="7" t="s">
        <v>78</v>
      </c>
      <c r="C190" s="7">
        <v>190417</v>
      </c>
      <c r="D190" s="107" t="s">
        <v>382</v>
      </c>
      <c r="E190" s="34" t="s">
        <v>79</v>
      </c>
      <c r="F190" s="48">
        <v>7.61</v>
      </c>
      <c r="G190" s="15">
        <f t="shared" si="35"/>
        <v>25.89</v>
      </c>
      <c r="H190" s="19">
        <f t="shared" si="36"/>
        <v>197.02290000000002</v>
      </c>
      <c r="I190" s="111">
        <f>H190/$H$225</f>
        <v>2.8795140568950141E-4</v>
      </c>
      <c r="J190">
        <v>19.62</v>
      </c>
      <c r="K190">
        <f t="shared" si="46"/>
        <v>25.890552000000003</v>
      </c>
    </row>
    <row r="191" spans="1:11" x14ac:dyDescent="0.25">
      <c r="A191" s="8"/>
      <c r="B191" s="9"/>
      <c r="C191" s="9"/>
      <c r="D191" s="10"/>
      <c r="E191" s="180" t="s">
        <v>385</v>
      </c>
      <c r="F191" s="180"/>
      <c r="G191" s="180"/>
      <c r="H191" s="38">
        <f>SUM(H185:H190)</f>
        <v>11987.587099999999</v>
      </c>
      <c r="I191" s="22">
        <f>H191/$H$225</f>
        <v>1.7520006843216362E-2</v>
      </c>
      <c r="K191">
        <f t="shared" si="46"/>
        <v>0</v>
      </c>
    </row>
    <row r="192" spans="1:11" x14ac:dyDescent="0.25">
      <c r="A192" s="174">
        <v>17</v>
      </c>
      <c r="B192" s="175"/>
      <c r="C192" s="176"/>
      <c r="D192" s="177" t="s">
        <v>387</v>
      </c>
      <c r="E192" s="178"/>
      <c r="F192" s="178"/>
      <c r="G192" s="178"/>
      <c r="H192" s="178"/>
      <c r="I192" s="179"/>
      <c r="K192">
        <f t="shared" si="46"/>
        <v>0</v>
      </c>
    </row>
    <row r="193" spans="1:13" x14ac:dyDescent="0.25">
      <c r="A193" s="174" t="s">
        <v>386</v>
      </c>
      <c r="B193" s="175"/>
      <c r="C193" s="176"/>
      <c r="D193" s="177" t="s">
        <v>49</v>
      </c>
      <c r="E193" s="178"/>
      <c r="F193" s="178"/>
      <c r="G193" s="178"/>
      <c r="H193" s="178"/>
      <c r="I193" s="179"/>
      <c r="K193">
        <f t="shared" si="46"/>
        <v>0</v>
      </c>
    </row>
    <row r="194" spans="1:13" ht="25.5" x14ac:dyDescent="0.25">
      <c r="A194" s="171" t="s">
        <v>388</v>
      </c>
      <c r="B194" s="7" t="s">
        <v>78</v>
      </c>
      <c r="C194" s="7">
        <v>200202</v>
      </c>
      <c r="D194" s="106" t="s">
        <v>392</v>
      </c>
      <c r="E194" s="34" t="s">
        <v>80</v>
      </c>
      <c r="F194" s="105">
        <f>(35+34.2+35+34.2)+176</f>
        <v>314.39999999999998</v>
      </c>
      <c r="G194" s="15">
        <f t="shared" si="35"/>
        <v>66.239999999999995</v>
      </c>
      <c r="H194" s="19">
        <f t="shared" si="36"/>
        <v>20825.855999999996</v>
      </c>
      <c r="I194" s="111">
        <f t="shared" ref="I194:I200" si="52">H194/$H$225</f>
        <v>3.0437246177409505E-2</v>
      </c>
      <c r="J194">
        <v>50.2</v>
      </c>
      <c r="K194">
        <f t="shared" si="46"/>
        <v>66.243920000000003</v>
      </c>
    </row>
    <row r="195" spans="1:13" ht="38.25" x14ac:dyDescent="0.25">
      <c r="A195" s="171" t="s">
        <v>390</v>
      </c>
      <c r="B195" s="7" t="s">
        <v>78</v>
      </c>
      <c r="C195" s="7">
        <v>200237</v>
      </c>
      <c r="D195" s="106" t="s">
        <v>389</v>
      </c>
      <c r="E195" s="34" t="s">
        <v>79</v>
      </c>
      <c r="F195" s="105">
        <v>204.96</v>
      </c>
      <c r="G195" s="15">
        <f t="shared" ref="G195:G212" si="53">ROUND(K195,2)</f>
        <v>87.69</v>
      </c>
      <c r="H195" s="19">
        <f t="shared" ref="H195:H212" si="54">SUM(G195*F195)</f>
        <v>17972.9424</v>
      </c>
      <c r="I195" s="111">
        <f t="shared" si="52"/>
        <v>2.6267677658061272E-2</v>
      </c>
      <c r="J195">
        <v>66.45</v>
      </c>
      <c r="K195">
        <f t="shared" si="46"/>
        <v>87.687420000000017</v>
      </c>
    </row>
    <row r="196" spans="1:13" ht="25.5" x14ac:dyDescent="0.25">
      <c r="A196" s="171" t="s">
        <v>391</v>
      </c>
      <c r="B196" s="7" t="s">
        <v>429</v>
      </c>
      <c r="C196" s="7">
        <v>10168</v>
      </c>
      <c r="D196" s="118" t="s">
        <v>504</v>
      </c>
      <c r="E196" s="34" t="s">
        <v>79</v>
      </c>
      <c r="F196" s="105">
        <v>368.72</v>
      </c>
      <c r="G196" s="15">
        <f t="shared" si="53"/>
        <v>82.61</v>
      </c>
      <c r="H196" s="19">
        <f t="shared" si="54"/>
        <v>30459.959200000001</v>
      </c>
      <c r="I196" s="111">
        <f t="shared" si="52"/>
        <v>4.4517607186194394E-2</v>
      </c>
      <c r="J196">
        <v>62.6</v>
      </c>
      <c r="K196">
        <f t="shared" si="46"/>
        <v>82.606960000000015</v>
      </c>
    </row>
    <row r="197" spans="1:13" ht="25.5" x14ac:dyDescent="0.25">
      <c r="A197" s="171" t="s">
        <v>396</v>
      </c>
      <c r="B197" s="46" t="s">
        <v>429</v>
      </c>
      <c r="C197" s="46">
        <v>7675</v>
      </c>
      <c r="D197" s="106" t="s">
        <v>431</v>
      </c>
      <c r="E197" s="37" t="s">
        <v>79</v>
      </c>
      <c r="F197" s="150">
        <v>78.540000000000006</v>
      </c>
      <c r="G197" s="15">
        <f t="shared" si="53"/>
        <v>269.41000000000003</v>
      </c>
      <c r="H197" s="135">
        <f t="shared" si="54"/>
        <v>21159.461400000004</v>
      </c>
      <c r="I197" s="136">
        <f t="shared" si="52"/>
        <v>3.0924814596489776E-2</v>
      </c>
      <c r="J197">
        <v>204.16</v>
      </c>
      <c r="K197">
        <f t="shared" si="46"/>
        <v>269.409536</v>
      </c>
    </row>
    <row r="198" spans="1:13" ht="38.25" x14ac:dyDescent="0.25">
      <c r="A198" s="171" t="s">
        <v>397</v>
      </c>
      <c r="B198" s="7" t="s">
        <v>78</v>
      </c>
      <c r="C198" s="7">
        <v>200209</v>
      </c>
      <c r="D198" s="106" t="s">
        <v>393</v>
      </c>
      <c r="E198" s="34" t="s">
        <v>79</v>
      </c>
      <c r="F198" s="105">
        <v>204.8</v>
      </c>
      <c r="G198" s="15">
        <f t="shared" si="53"/>
        <v>176.97</v>
      </c>
      <c r="H198" s="19">
        <f t="shared" si="54"/>
        <v>36243.455999999998</v>
      </c>
      <c r="I198" s="111">
        <f t="shared" si="52"/>
        <v>5.297025930612935E-2</v>
      </c>
      <c r="J198">
        <v>134.11000000000001</v>
      </c>
      <c r="K198">
        <f t="shared" si="46"/>
        <v>176.97155600000002</v>
      </c>
      <c r="M198" s="170"/>
    </row>
    <row r="199" spans="1:13" x14ac:dyDescent="0.25">
      <c r="A199" s="171" t="s">
        <v>398</v>
      </c>
      <c r="B199" s="7" t="s">
        <v>78</v>
      </c>
      <c r="C199" s="7">
        <v>130110</v>
      </c>
      <c r="D199" s="106" t="s">
        <v>394</v>
      </c>
      <c r="E199" s="34" t="s">
        <v>79</v>
      </c>
      <c r="F199" s="105">
        <f>F200+F196</f>
        <v>423.12</v>
      </c>
      <c r="G199" s="15">
        <f t="shared" si="53"/>
        <v>71.13</v>
      </c>
      <c r="H199" s="19">
        <f t="shared" si="54"/>
        <v>30096.525599999997</v>
      </c>
      <c r="I199" s="111">
        <f t="shared" si="52"/>
        <v>4.3986444483814127E-2</v>
      </c>
      <c r="J199">
        <v>53.9</v>
      </c>
      <c r="K199">
        <f t="shared" si="46"/>
        <v>71.126440000000002</v>
      </c>
    </row>
    <row r="200" spans="1:13" ht="25.5" x14ac:dyDescent="0.25">
      <c r="A200" s="171" t="s">
        <v>399</v>
      </c>
      <c r="B200" s="7" t="s">
        <v>78</v>
      </c>
      <c r="C200" s="7">
        <v>200253</v>
      </c>
      <c r="D200" s="106" t="s">
        <v>395</v>
      </c>
      <c r="E200" s="34" t="s">
        <v>79</v>
      </c>
      <c r="F200" s="105">
        <v>54.4</v>
      </c>
      <c r="G200" s="15">
        <f t="shared" si="53"/>
        <v>90.22</v>
      </c>
      <c r="H200" s="19">
        <f t="shared" si="54"/>
        <v>4907.9679999999998</v>
      </c>
      <c r="I200" s="111">
        <f t="shared" si="52"/>
        <v>7.1730559477050163E-3</v>
      </c>
      <c r="J200">
        <v>68.37</v>
      </c>
      <c r="K200">
        <f t="shared" si="46"/>
        <v>90.221052000000014</v>
      </c>
    </row>
    <row r="201" spans="1:13" x14ac:dyDescent="0.25">
      <c r="A201" s="174" t="s">
        <v>400</v>
      </c>
      <c r="B201" s="175"/>
      <c r="C201" s="176"/>
      <c r="D201" s="177" t="s">
        <v>401</v>
      </c>
      <c r="E201" s="178"/>
      <c r="F201" s="178"/>
      <c r="G201" s="178"/>
      <c r="H201" s="178"/>
      <c r="I201" s="179"/>
      <c r="K201">
        <f t="shared" si="46"/>
        <v>0</v>
      </c>
    </row>
    <row r="202" spans="1:13" ht="25.5" x14ac:dyDescent="0.25">
      <c r="A202" s="171" t="s">
        <v>402</v>
      </c>
      <c r="B202" s="7" t="s">
        <v>78</v>
      </c>
      <c r="C202" s="7">
        <v>200326</v>
      </c>
      <c r="D202" s="106" t="s">
        <v>403</v>
      </c>
      <c r="E202" s="34" t="s">
        <v>79</v>
      </c>
      <c r="F202" s="105">
        <v>76.760000000000005</v>
      </c>
      <c r="G202" s="15">
        <f t="shared" si="53"/>
        <v>34.07</v>
      </c>
      <c r="H202" s="19">
        <f t="shared" si="54"/>
        <v>2615.2132000000001</v>
      </c>
      <c r="I202" s="111">
        <f t="shared" ref="I202:I210" si="55">H202/$H$225</f>
        <v>3.8221664441937418E-3</v>
      </c>
      <c r="J202">
        <v>25.82</v>
      </c>
      <c r="K202">
        <f t="shared" ref="K202:K223" si="56">J202*1.3196</f>
        <v>34.072072000000006</v>
      </c>
    </row>
    <row r="203" spans="1:13" x14ac:dyDescent="0.25">
      <c r="A203" s="171" t="s">
        <v>442</v>
      </c>
      <c r="B203" s="7" t="s">
        <v>429</v>
      </c>
      <c r="C203" s="7">
        <v>7668</v>
      </c>
      <c r="D203" s="106" t="s">
        <v>450</v>
      </c>
      <c r="E203" s="34" t="s">
        <v>85</v>
      </c>
      <c r="F203" s="105">
        <v>6</v>
      </c>
      <c r="G203" s="15">
        <f t="shared" ref="G203:G210" si="57">ROUND(K203,2)</f>
        <v>173.09</v>
      </c>
      <c r="H203" s="19">
        <f t="shared" ref="H203:H210" si="58">SUM(G203*F203)</f>
        <v>1038.54</v>
      </c>
      <c r="I203" s="111">
        <f t="shared" si="55"/>
        <v>1.517839057616017E-3</v>
      </c>
      <c r="J203">
        <v>131.16999999999999</v>
      </c>
      <c r="K203">
        <f t="shared" si="56"/>
        <v>173.09193199999999</v>
      </c>
    </row>
    <row r="204" spans="1:13" ht="17.25" customHeight="1" x14ac:dyDescent="0.25">
      <c r="A204" s="171" t="s">
        <v>443</v>
      </c>
      <c r="B204" s="7" t="s">
        <v>429</v>
      </c>
      <c r="C204" s="7">
        <v>7667</v>
      </c>
      <c r="D204" s="106" t="s">
        <v>451</v>
      </c>
      <c r="E204" s="34" t="s">
        <v>85</v>
      </c>
      <c r="F204" s="105">
        <v>1</v>
      </c>
      <c r="G204" s="15">
        <f t="shared" si="57"/>
        <v>24.25</v>
      </c>
      <c r="H204" s="19">
        <f t="shared" si="58"/>
        <v>24.25</v>
      </c>
      <c r="I204" s="111">
        <f t="shared" si="55"/>
        <v>3.5441674992959741E-5</v>
      </c>
      <c r="J204">
        <v>18.38</v>
      </c>
      <c r="K204">
        <f t="shared" si="56"/>
        <v>24.254248</v>
      </c>
    </row>
    <row r="205" spans="1:13" ht="25.5" x14ac:dyDescent="0.25">
      <c r="A205" s="171" t="s">
        <v>444</v>
      </c>
      <c r="B205" s="7" t="s">
        <v>429</v>
      </c>
      <c r="C205" s="7">
        <v>7633</v>
      </c>
      <c r="D205" s="106" t="s">
        <v>452</v>
      </c>
      <c r="E205" s="34" t="s">
        <v>85</v>
      </c>
      <c r="F205" s="105">
        <v>2</v>
      </c>
      <c r="G205" s="15">
        <f t="shared" si="57"/>
        <v>98.28</v>
      </c>
      <c r="H205" s="19">
        <f t="shared" si="58"/>
        <v>196.56</v>
      </c>
      <c r="I205" s="111">
        <f t="shared" si="55"/>
        <v>2.8727487161303784E-4</v>
      </c>
      <c r="J205">
        <v>74.48</v>
      </c>
      <c r="K205">
        <f t="shared" si="56"/>
        <v>98.283808000000008</v>
      </c>
    </row>
    <row r="206" spans="1:13" x14ac:dyDescent="0.25">
      <c r="A206" s="171" t="s">
        <v>445</v>
      </c>
      <c r="B206" s="7" t="s">
        <v>429</v>
      </c>
      <c r="C206" s="7">
        <v>9126</v>
      </c>
      <c r="D206" s="106" t="s">
        <v>453</v>
      </c>
      <c r="E206" s="34" t="s">
        <v>85</v>
      </c>
      <c r="F206" s="105">
        <v>2</v>
      </c>
      <c r="G206" s="15">
        <f t="shared" si="57"/>
        <v>103.13</v>
      </c>
      <c r="H206" s="19">
        <f t="shared" si="58"/>
        <v>206.26</v>
      </c>
      <c r="I206" s="111">
        <f t="shared" si="55"/>
        <v>3.0145154161022173E-4</v>
      </c>
      <c r="J206">
        <v>78.150000000000006</v>
      </c>
      <c r="K206">
        <f t="shared" si="56"/>
        <v>103.12674000000001</v>
      </c>
    </row>
    <row r="207" spans="1:13" x14ac:dyDescent="0.25">
      <c r="A207" s="171" t="s">
        <v>446</v>
      </c>
      <c r="B207" s="7" t="s">
        <v>429</v>
      </c>
      <c r="C207" s="7">
        <v>9868</v>
      </c>
      <c r="D207" s="106" t="s">
        <v>454</v>
      </c>
      <c r="E207" s="34" t="s">
        <v>85</v>
      </c>
      <c r="F207" s="105">
        <v>5</v>
      </c>
      <c r="G207" s="15">
        <f t="shared" si="57"/>
        <v>28.37</v>
      </c>
      <c r="H207" s="19">
        <f t="shared" si="58"/>
        <v>141.85</v>
      </c>
      <c r="I207" s="111">
        <f t="shared" si="55"/>
        <v>2.0731552980417895E-4</v>
      </c>
      <c r="J207">
        <v>21.5</v>
      </c>
      <c r="K207">
        <f t="shared" si="56"/>
        <v>28.371400000000001</v>
      </c>
    </row>
    <row r="208" spans="1:13" x14ac:dyDescent="0.25">
      <c r="A208" s="171" t="s">
        <v>447</v>
      </c>
      <c r="B208" s="7" t="s">
        <v>429</v>
      </c>
      <c r="C208" s="7">
        <v>7634</v>
      </c>
      <c r="D208" s="106" t="s">
        <v>455</v>
      </c>
      <c r="E208" s="34" t="s">
        <v>85</v>
      </c>
      <c r="F208" s="105">
        <v>2</v>
      </c>
      <c r="G208" s="15">
        <f t="shared" si="57"/>
        <v>98.28</v>
      </c>
      <c r="H208" s="19">
        <f t="shared" si="58"/>
        <v>196.56</v>
      </c>
      <c r="I208" s="111">
        <f t="shared" si="55"/>
        <v>2.8727487161303784E-4</v>
      </c>
      <c r="J208">
        <v>74.48</v>
      </c>
      <c r="K208">
        <f t="shared" si="56"/>
        <v>98.283808000000008</v>
      </c>
    </row>
    <row r="209" spans="1:11" x14ac:dyDescent="0.25">
      <c r="A209" s="171" t="s">
        <v>448</v>
      </c>
      <c r="B209" s="7" t="s">
        <v>429</v>
      </c>
      <c r="C209" s="7">
        <v>8817</v>
      </c>
      <c r="D209" s="106" t="s">
        <v>456</v>
      </c>
      <c r="E209" s="34" t="s">
        <v>85</v>
      </c>
      <c r="F209" s="105">
        <v>10</v>
      </c>
      <c r="G209" s="15">
        <f t="shared" si="57"/>
        <v>9.61</v>
      </c>
      <c r="H209" s="19">
        <f t="shared" si="58"/>
        <v>96.1</v>
      </c>
      <c r="I209" s="111">
        <f t="shared" si="55"/>
        <v>1.4045133883807962E-4</v>
      </c>
      <c r="J209">
        <v>7.28</v>
      </c>
      <c r="K209">
        <f t="shared" si="56"/>
        <v>9.6066880000000019</v>
      </c>
    </row>
    <row r="210" spans="1:11" x14ac:dyDescent="0.25">
      <c r="A210" s="171" t="s">
        <v>449</v>
      </c>
      <c r="B210" s="7" t="s">
        <v>429</v>
      </c>
      <c r="C210" s="7">
        <v>9865</v>
      </c>
      <c r="D210" s="106" t="s">
        <v>457</v>
      </c>
      <c r="E210" s="34" t="s">
        <v>85</v>
      </c>
      <c r="F210" s="105">
        <v>60</v>
      </c>
      <c r="G210" s="15">
        <f t="shared" si="57"/>
        <v>9.65</v>
      </c>
      <c r="H210" s="19">
        <f t="shared" si="58"/>
        <v>579</v>
      </c>
      <c r="I210" s="111">
        <f t="shared" si="55"/>
        <v>8.4621566271850278E-4</v>
      </c>
      <c r="J210">
        <v>7.31</v>
      </c>
      <c r="K210">
        <f t="shared" si="56"/>
        <v>9.6462760000000003</v>
      </c>
    </row>
    <row r="211" spans="1:11" x14ac:dyDescent="0.25">
      <c r="A211" s="174" t="s">
        <v>404</v>
      </c>
      <c r="B211" s="175"/>
      <c r="C211" s="176"/>
      <c r="D211" s="177" t="s">
        <v>405</v>
      </c>
      <c r="E211" s="178"/>
      <c r="F211" s="178"/>
      <c r="G211" s="178"/>
      <c r="H211" s="178"/>
      <c r="I211" s="179"/>
      <c r="K211">
        <f t="shared" si="56"/>
        <v>0</v>
      </c>
    </row>
    <row r="212" spans="1:11" x14ac:dyDescent="0.25">
      <c r="A212" s="171" t="s">
        <v>406</v>
      </c>
      <c r="B212" s="7" t="s">
        <v>78</v>
      </c>
      <c r="C212" s="7">
        <v>200402</v>
      </c>
      <c r="D212" s="36" t="s">
        <v>407</v>
      </c>
      <c r="E212" s="34" t="s">
        <v>79</v>
      </c>
      <c r="F212" s="48">
        <v>1197</v>
      </c>
      <c r="G212" s="15">
        <f t="shared" si="53"/>
        <v>1.31</v>
      </c>
      <c r="H212" s="19">
        <f t="shared" si="54"/>
        <v>1568.0700000000002</v>
      </c>
      <c r="I212" s="111">
        <f>H212/$H$225</f>
        <v>2.2917537033488823E-3</v>
      </c>
      <c r="J212">
        <v>0.99</v>
      </c>
      <c r="K212">
        <f t="shared" si="56"/>
        <v>1.3064040000000001</v>
      </c>
    </row>
    <row r="213" spans="1:11" x14ac:dyDescent="0.25">
      <c r="A213" s="174" t="s">
        <v>408</v>
      </c>
      <c r="B213" s="175"/>
      <c r="C213" s="176"/>
      <c r="D213" s="177" t="s">
        <v>409</v>
      </c>
      <c r="E213" s="178"/>
      <c r="F213" s="178"/>
      <c r="G213" s="178"/>
      <c r="H213" s="178"/>
      <c r="I213" s="179"/>
      <c r="K213">
        <f t="shared" si="56"/>
        <v>0</v>
      </c>
    </row>
    <row r="214" spans="1:11" ht="25.5" x14ac:dyDescent="0.25">
      <c r="A214" s="171" t="s">
        <v>410</v>
      </c>
      <c r="B214" s="7" t="s">
        <v>78</v>
      </c>
      <c r="C214" s="7">
        <v>200576</v>
      </c>
      <c r="D214" s="106" t="s">
        <v>417</v>
      </c>
      <c r="E214" s="34" t="s">
        <v>85</v>
      </c>
      <c r="F214" s="48">
        <v>1</v>
      </c>
      <c r="G214" s="15">
        <f t="shared" si="35"/>
        <v>1014.15</v>
      </c>
      <c r="H214" s="19">
        <f t="shared" si="36"/>
        <v>1014.15</v>
      </c>
      <c r="I214" s="111">
        <f t="shared" ref="I214:I220" si="59">H214/$H$225</f>
        <v>1.4821927708911391E-3</v>
      </c>
      <c r="J214">
        <v>768.53</v>
      </c>
      <c r="K214">
        <f t="shared" si="56"/>
        <v>1014.152188</v>
      </c>
    </row>
    <row r="215" spans="1:11" ht="25.5" x14ac:dyDescent="0.25">
      <c r="A215" s="171" t="s">
        <v>414</v>
      </c>
      <c r="B215" s="7" t="s">
        <v>78</v>
      </c>
      <c r="C215" s="7">
        <v>200511</v>
      </c>
      <c r="D215" s="106" t="s">
        <v>411</v>
      </c>
      <c r="E215" s="34" t="s">
        <v>85</v>
      </c>
      <c r="F215" s="48">
        <v>20</v>
      </c>
      <c r="G215" s="15">
        <f t="shared" si="35"/>
        <v>215.35</v>
      </c>
      <c r="H215" s="19">
        <f t="shared" si="36"/>
        <v>4307</v>
      </c>
      <c r="I215" s="111">
        <f t="shared" si="59"/>
        <v>6.2947337812238194E-3</v>
      </c>
      <c r="J215">
        <v>163.19</v>
      </c>
      <c r="K215">
        <f t="shared" si="56"/>
        <v>215.34552400000001</v>
      </c>
    </row>
    <row r="216" spans="1:11" ht="38.25" x14ac:dyDescent="0.25">
      <c r="A216" s="171" t="s">
        <v>415</v>
      </c>
      <c r="B216" s="7" t="s">
        <v>78</v>
      </c>
      <c r="C216" s="7">
        <v>200512</v>
      </c>
      <c r="D216" s="106" t="s">
        <v>412</v>
      </c>
      <c r="E216" s="34" t="s">
        <v>85</v>
      </c>
      <c r="F216" s="48">
        <v>5</v>
      </c>
      <c r="G216" s="15">
        <f t="shared" si="35"/>
        <v>596.09</v>
      </c>
      <c r="H216" s="19">
        <f t="shared" si="36"/>
        <v>2980.4500000000003</v>
      </c>
      <c r="I216" s="111">
        <f t="shared" si="59"/>
        <v>4.3559645456811083E-3</v>
      </c>
      <c r="J216">
        <v>451.72</v>
      </c>
      <c r="K216">
        <f t="shared" si="56"/>
        <v>596.08971200000008</v>
      </c>
    </row>
    <row r="217" spans="1:11" ht="25.5" x14ac:dyDescent="0.25">
      <c r="A217" s="171" t="s">
        <v>416</v>
      </c>
      <c r="B217" s="7" t="s">
        <v>78</v>
      </c>
      <c r="C217" s="7">
        <v>200573</v>
      </c>
      <c r="D217" s="106" t="s">
        <v>413</v>
      </c>
      <c r="E217" s="34" t="s">
        <v>80</v>
      </c>
      <c r="F217" s="48">
        <v>5</v>
      </c>
      <c r="G217" s="15">
        <f t="shared" si="35"/>
        <v>346.43</v>
      </c>
      <c r="H217" s="19">
        <f t="shared" si="36"/>
        <v>1732.15</v>
      </c>
      <c r="I217" s="111">
        <f t="shared" si="59"/>
        <v>2.5315586531569163E-3</v>
      </c>
      <c r="J217">
        <v>262.52999999999997</v>
      </c>
      <c r="K217">
        <f t="shared" si="56"/>
        <v>346.43458800000002</v>
      </c>
    </row>
    <row r="218" spans="1:11" ht="25.5" x14ac:dyDescent="0.25">
      <c r="A218" s="171" t="s">
        <v>458</v>
      </c>
      <c r="B218" s="7" t="s">
        <v>429</v>
      </c>
      <c r="C218" s="7">
        <v>10536</v>
      </c>
      <c r="D218" s="106" t="s">
        <v>460</v>
      </c>
      <c r="E218" s="34" t="s">
        <v>85</v>
      </c>
      <c r="F218" s="48">
        <v>7</v>
      </c>
      <c r="G218" s="15">
        <f t="shared" ref="G218:G219" si="60">ROUND(K218,2)</f>
        <v>435.43</v>
      </c>
      <c r="H218" s="19">
        <f t="shared" ref="H218:H219" si="61">SUM(G218*F218)</f>
        <v>3048.01</v>
      </c>
      <c r="I218" s="111">
        <f t="shared" si="59"/>
        <v>4.4547043214553089E-3</v>
      </c>
      <c r="J218">
        <v>329.97</v>
      </c>
      <c r="K218">
        <f t="shared" si="56"/>
        <v>435.42841200000009</v>
      </c>
    </row>
    <row r="219" spans="1:11" ht="38.25" x14ac:dyDescent="0.25">
      <c r="A219" s="171" t="s">
        <v>459</v>
      </c>
      <c r="B219" s="7" t="s">
        <v>487</v>
      </c>
      <c r="C219" s="162" t="s">
        <v>502</v>
      </c>
      <c r="D219" s="106" t="s">
        <v>503</v>
      </c>
      <c r="E219" s="34" t="s">
        <v>85</v>
      </c>
      <c r="F219" s="48">
        <v>1</v>
      </c>
      <c r="G219" s="15">
        <f t="shared" si="60"/>
        <v>44140.83</v>
      </c>
      <c r="H219" s="19">
        <f t="shared" si="61"/>
        <v>44140.83</v>
      </c>
      <c r="I219" s="111">
        <f t="shared" si="59"/>
        <v>6.4512369104308756E-2</v>
      </c>
      <c r="J219" s="5">
        <f>'COMP''S'!I81</f>
        <v>44140.827493903998</v>
      </c>
      <c r="K219" s="5">
        <f>J219*1</f>
        <v>44140.827493903998</v>
      </c>
    </row>
    <row r="220" spans="1:11" x14ac:dyDescent="0.25">
      <c r="A220" s="8"/>
      <c r="B220" s="9"/>
      <c r="C220" s="9"/>
      <c r="D220" s="10"/>
      <c r="E220" s="180" t="s">
        <v>418</v>
      </c>
      <c r="F220" s="180"/>
      <c r="G220" s="180"/>
      <c r="H220" s="38">
        <f>SUM(H194:H219)</f>
        <v>225551.1618</v>
      </c>
      <c r="I220" s="22">
        <f t="shared" si="59"/>
        <v>0.32964581322886916</v>
      </c>
      <c r="J220" s="45"/>
      <c r="K220">
        <f t="shared" si="56"/>
        <v>0</v>
      </c>
    </row>
    <row r="221" spans="1:11" x14ac:dyDescent="0.25">
      <c r="A221" s="174">
        <v>18</v>
      </c>
      <c r="B221" s="175"/>
      <c r="C221" s="176"/>
      <c r="D221" s="177" t="s">
        <v>420</v>
      </c>
      <c r="E221" s="178"/>
      <c r="F221" s="178"/>
      <c r="G221" s="178"/>
      <c r="H221" s="178"/>
      <c r="I221" s="179"/>
      <c r="K221">
        <f t="shared" si="56"/>
        <v>0</v>
      </c>
    </row>
    <row r="222" spans="1:11" x14ac:dyDescent="0.25">
      <c r="A222" s="174" t="s">
        <v>419</v>
      </c>
      <c r="B222" s="175"/>
      <c r="C222" s="176"/>
      <c r="D222" s="177" t="s">
        <v>421</v>
      </c>
      <c r="E222" s="178"/>
      <c r="F222" s="178"/>
      <c r="G222" s="178"/>
      <c r="H222" s="178"/>
      <c r="I222" s="179"/>
      <c r="K222">
        <f t="shared" si="56"/>
        <v>0</v>
      </c>
    </row>
    <row r="223" spans="1:11" x14ac:dyDescent="0.25">
      <c r="A223" s="171" t="s">
        <v>422</v>
      </c>
      <c r="B223" s="7" t="s">
        <v>78</v>
      </c>
      <c r="C223" s="54">
        <v>210210</v>
      </c>
      <c r="D223" s="35" t="s">
        <v>423</v>
      </c>
      <c r="E223" s="34" t="s">
        <v>79</v>
      </c>
      <c r="F223" s="48">
        <v>6.75</v>
      </c>
      <c r="G223" s="15">
        <f t="shared" ref="G223" si="62">ROUND(K223,2)</f>
        <v>424.53</v>
      </c>
      <c r="H223" s="19">
        <f t="shared" ref="H223" si="63">SUM(G223*F223)</f>
        <v>2865.5774999999999</v>
      </c>
      <c r="I223" s="111">
        <f>H223/$H$225</f>
        <v>4.1880769658613646E-3</v>
      </c>
      <c r="J223" s="80">
        <v>321.70999999999998</v>
      </c>
      <c r="K223">
        <f t="shared" si="56"/>
        <v>424.52851600000002</v>
      </c>
    </row>
    <row r="224" spans="1:11" x14ac:dyDescent="0.25">
      <c r="A224" s="8"/>
      <c r="B224" s="9"/>
      <c r="C224" s="9"/>
      <c r="D224" s="10"/>
      <c r="E224" s="180" t="s">
        <v>424</v>
      </c>
      <c r="F224" s="180"/>
      <c r="G224" s="180"/>
      <c r="H224" s="38">
        <f>SUM(H223)</f>
        <v>2865.5774999999999</v>
      </c>
      <c r="I224" s="22">
        <f>H224/$H$225</f>
        <v>4.1880769658613646E-3</v>
      </c>
      <c r="K224">
        <f t="shared" ref="K224" si="64">J224*1.3196</f>
        <v>0</v>
      </c>
    </row>
    <row r="225" spans="1:9" ht="16.5" thickBot="1" x14ac:dyDescent="0.3">
      <c r="A225" s="30"/>
      <c r="B225" s="31"/>
      <c r="C225" s="31"/>
      <c r="D225" s="31"/>
      <c r="E225" s="32" t="s">
        <v>12</v>
      </c>
      <c r="F225" s="49"/>
      <c r="G225" s="32"/>
      <c r="H225" s="20">
        <f>H18+H24+H46+H52+H57+H64+H71+H74+H79+H88+H98+H124+H153+H169+H182+H191+H220+H224</f>
        <v>684222.74073720002</v>
      </c>
      <c r="I225" s="23">
        <f>H225/$H$225</f>
        <v>1</v>
      </c>
    </row>
    <row r="226" spans="1:9" x14ac:dyDescent="0.25">
      <c r="A226" s="11"/>
      <c r="B226" s="12"/>
      <c r="C226" s="13"/>
      <c r="D226" s="12"/>
      <c r="E226" s="12"/>
      <c r="F226" s="14"/>
      <c r="G226" s="14"/>
      <c r="H226" s="12"/>
    </row>
    <row r="227" spans="1:9" x14ac:dyDescent="0.25">
      <c r="A227" s="29"/>
      <c r="B227" s="29"/>
      <c r="C227" s="29"/>
      <c r="D227" s="29"/>
      <c r="E227" s="29"/>
      <c r="F227" s="14"/>
      <c r="G227" s="29"/>
      <c r="H227" s="29"/>
      <c r="I227" s="29"/>
    </row>
    <row r="228" spans="1:9" x14ac:dyDescent="0.25">
      <c r="A228" s="211" t="s">
        <v>50</v>
      </c>
      <c r="B228" s="211"/>
      <c r="C228" s="211"/>
      <c r="D228" s="211"/>
      <c r="E228" s="211"/>
      <c r="F228" s="211"/>
      <c r="G228" s="211"/>
      <c r="H228" s="211"/>
      <c r="I228" s="211"/>
    </row>
    <row r="229" spans="1:9" x14ac:dyDescent="0.25">
      <c r="A229" s="187" t="s">
        <v>51</v>
      </c>
      <c r="B229" s="187"/>
      <c r="C229" s="187"/>
      <c r="D229" s="187"/>
      <c r="E229" s="187"/>
      <c r="F229" s="187"/>
      <c r="G229" s="187"/>
      <c r="H229" s="187"/>
      <c r="I229" s="187"/>
    </row>
    <row r="241" spans="8:9" x14ac:dyDescent="0.25">
      <c r="H241" s="169"/>
      <c r="I241">
        <v>5.17</v>
      </c>
    </row>
    <row r="242" spans="8:9" x14ac:dyDescent="0.25">
      <c r="H242" s="169"/>
      <c r="I242">
        <v>1.61</v>
      </c>
    </row>
    <row r="243" spans="8:9" x14ac:dyDescent="0.25">
      <c r="H243" s="169"/>
      <c r="I243">
        <v>17.04</v>
      </c>
    </row>
    <row r="244" spans="8:9" x14ac:dyDescent="0.25">
      <c r="H244" s="169"/>
      <c r="I244">
        <v>44.52</v>
      </c>
    </row>
    <row r="245" spans="8:9" x14ac:dyDescent="0.25">
      <c r="H245" s="169"/>
      <c r="I245">
        <v>3.51</v>
      </c>
    </row>
    <row r="246" spans="8:9" x14ac:dyDescent="0.25">
      <c r="H246" s="169"/>
      <c r="I246">
        <v>5.33</v>
      </c>
    </row>
    <row r="247" spans="8:9" x14ac:dyDescent="0.25">
      <c r="H247" s="169"/>
      <c r="I247">
        <v>31.17</v>
      </c>
    </row>
    <row r="248" spans="8:9" x14ac:dyDescent="0.25">
      <c r="H248" s="169"/>
      <c r="I248">
        <v>3.37</v>
      </c>
    </row>
    <row r="249" spans="8:9" x14ac:dyDescent="0.25">
      <c r="H249" s="169"/>
      <c r="I249">
        <v>1.19</v>
      </c>
    </row>
    <row r="250" spans="8:9" x14ac:dyDescent="0.25">
      <c r="H250" s="169"/>
      <c r="I250">
        <v>57.38</v>
      </c>
    </row>
    <row r="251" spans="8:9" x14ac:dyDescent="0.25">
      <c r="H251" s="169"/>
      <c r="I251">
        <v>2.46</v>
      </c>
    </row>
    <row r="252" spans="8:9" x14ac:dyDescent="0.25">
      <c r="H252" s="169"/>
      <c r="I252">
        <v>23.95</v>
      </c>
    </row>
    <row r="253" spans="8:9" x14ac:dyDescent="0.25">
      <c r="H253" s="169"/>
      <c r="I253">
        <v>3.98</v>
      </c>
    </row>
    <row r="254" spans="8:9" x14ac:dyDescent="0.25">
      <c r="H254" s="169"/>
      <c r="I254">
        <v>36.590000000000003</v>
      </c>
    </row>
    <row r="255" spans="8:9" x14ac:dyDescent="0.25">
      <c r="H255" s="169"/>
      <c r="I255">
        <v>5.89</v>
      </c>
    </row>
    <row r="256" spans="8:9" x14ac:dyDescent="0.25">
      <c r="H256" s="169"/>
      <c r="I256">
        <v>9.1999999999999993</v>
      </c>
    </row>
    <row r="257" spans="8:9" x14ac:dyDescent="0.25">
      <c r="H257" s="169"/>
      <c r="I257">
        <v>3.65</v>
      </c>
    </row>
    <row r="258" spans="8:9" x14ac:dyDescent="0.25">
      <c r="H258" s="169"/>
      <c r="I258">
        <v>0.85</v>
      </c>
    </row>
    <row r="259" spans="8:9" x14ac:dyDescent="0.25">
      <c r="H259" s="169"/>
      <c r="I259">
        <v>6.89</v>
      </c>
    </row>
    <row r="260" spans="8:9" x14ac:dyDescent="0.25">
      <c r="I260">
        <f>SUM(I241:I259)</f>
        <v>263.75</v>
      </c>
    </row>
  </sheetData>
  <mergeCells count="162">
    <mergeCell ref="B22:C22"/>
    <mergeCell ref="D22:I22"/>
    <mergeCell ref="E24:G24"/>
    <mergeCell ref="B25:C25"/>
    <mergeCell ref="D25:I25"/>
    <mergeCell ref="B26:C26"/>
    <mergeCell ref="D26:I26"/>
    <mergeCell ref="D40:I40"/>
    <mergeCell ref="A228:I228"/>
    <mergeCell ref="D50:I50"/>
    <mergeCell ref="E52:G52"/>
    <mergeCell ref="B53:C53"/>
    <mergeCell ref="D53:I53"/>
    <mergeCell ref="E46:G46"/>
    <mergeCell ref="B47:C47"/>
    <mergeCell ref="D47:I47"/>
    <mergeCell ref="B48:C48"/>
    <mergeCell ref="D48:I48"/>
    <mergeCell ref="B62:C62"/>
    <mergeCell ref="D62:I62"/>
    <mergeCell ref="E64:G64"/>
    <mergeCell ref="B65:C65"/>
    <mergeCell ref="D65:I65"/>
    <mergeCell ref="B58:C58"/>
    <mergeCell ref="A229:I229"/>
    <mergeCell ref="A1:I1"/>
    <mergeCell ref="A2:I2"/>
    <mergeCell ref="E224:G224"/>
    <mergeCell ref="A3:G3"/>
    <mergeCell ref="A4:G4"/>
    <mergeCell ref="D7:I7"/>
    <mergeCell ref="D19:I19"/>
    <mergeCell ref="B19:C19"/>
    <mergeCell ref="B7:C7"/>
    <mergeCell ref="E18:G18"/>
    <mergeCell ref="B8:C8"/>
    <mergeCell ref="D8:I8"/>
    <mergeCell ref="B11:C11"/>
    <mergeCell ref="B20:C20"/>
    <mergeCell ref="D20:I20"/>
    <mergeCell ref="A5:G5"/>
    <mergeCell ref="E57:G57"/>
    <mergeCell ref="B33:C33"/>
    <mergeCell ref="D33:I33"/>
    <mergeCell ref="B40:C40"/>
    <mergeCell ref="I3:I5"/>
    <mergeCell ref="H4:H5"/>
    <mergeCell ref="B50:C50"/>
    <mergeCell ref="D58:I58"/>
    <mergeCell ref="B59:C59"/>
    <mergeCell ref="D59:I59"/>
    <mergeCell ref="B72:C72"/>
    <mergeCell ref="D72:I72"/>
    <mergeCell ref="E74:G74"/>
    <mergeCell ref="B75:C75"/>
    <mergeCell ref="D75:I75"/>
    <mergeCell ref="B66:C66"/>
    <mergeCell ref="D66:I66"/>
    <mergeCell ref="B69:C69"/>
    <mergeCell ref="D69:I69"/>
    <mergeCell ref="E71:G71"/>
    <mergeCell ref="B81:C81"/>
    <mergeCell ref="D81:I81"/>
    <mergeCell ref="B83:C83"/>
    <mergeCell ref="D83:I83"/>
    <mergeCell ref="B85:C85"/>
    <mergeCell ref="D85:I85"/>
    <mergeCell ref="B76:C76"/>
    <mergeCell ref="D76:I76"/>
    <mergeCell ref="E79:G79"/>
    <mergeCell ref="B80:C80"/>
    <mergeCell ref="D80:I80"/>
    <mergeCell ref="B93:C93"/>
    <mergeCell ref="D93:I93"/>
    <mergeCell ref="B95:C95"/>
    <mergeCell ref="D95:I95"/>
    <mergeCell ref="E98:G98"/>
    <mergeCell ref="E88:G88"/>
    <mergeCell ref="B89:C89"/>
    <mergeCell ref="D89:I89"/>
    <mergeCell ref="B90:C90"/>
    <mergeCell ref="D90:I90"/>
    <mergeCell ref="B105:C105"/>
    <mergeCell ref="D105:I105"/>
    <mergeCell ref="B110:C110"/>
    <mergeCell ref="D110:I110"/>
    <mergeCell ref="B113:C113"/>
    <mergeCell ref="D113:I113"/>
    <mergeCell ref="B99:C99"/>
    <mergeCell ref="D99:I99"/>
    <mergeCell ref="B100:C100"/>
    <mergeCell ref="D100:I100"/>
    <mergeCell ref="B102:C102"/>
    <mergeCell ref="D102:I102"/>
    <mergeCell ref="B128:C128"/>
    <mergeCell ref="D128:I128"/>
    <mergeCell ref="B130:C130"/>
    <mergeCell ref="D130:I130"/>
    <mergeCell ref="B125:C125"/>
    <mergeCell ref="D125:I125"/>
    <mergeCell ref="B126:C126"/>
    <mergeCell ref="D126:I126"/>
    <mergeCell ref="B118:C118"/>
    <mergeCell ref="D118:I118"/>
    <mergeCell ref="B121:C121"/>
    <mergeCell ref="D121:I121"/>
    <mergeCell ref="E124:G124"/>
    <mergeCell ref="B141:C141"/>
    <mergeCell ref="D141:I141"/>
    <mergeCell ref="B144:C144"/>
    <mergeCell ref="D144:I144"/>
    <mergeCell ref="B149:C149"/>
    <mergeCell ref="D149:I149"/>
    <mergeCell ref="B134:C134"/>
    <mergeCell ref="D134:I134"/>
    <mergeCell ref="B137:C137"/>
    <mergeCell ref="D137:I137"/>
    <mergeCell ref="B158:C158"/>
    <mergeCell ref="D158:I158"/>
    <mergeCell ref="B165:C165"/>
    <mergeCell ref="D165:I165"/>
    <mergeCell ref="B167:C167"/>
    <mergeCell ref="D167:I167"/>
    <mergeCell ref="B151:C151"/>
    <mergeCell ref="D151:I151"/>
    <mergeCell ref="B154:C154"/>
    <mergeCell ref="D154:I154"/>
    <mergeCell ref="B155:C155"/>
    <mergeCell ref="D155:I155"/>
    <mergeCell ref="E153:G153"/>
    <mergeCell ref="B177:C177"/>
    <mergeCell ref="D177:I177"/>
    <mergeCell ref="B180:C180"/>
    <mergeCell ref="D180:I180"/>
    <mergeCell ref="E182:G182"/>
    <mergeCell ref="E169:G169"/>
    <mergeCell ref="B170:C170"/>
    <mergeCell ref="D170:I170"/>
    <mergeCell ref="B171:C171"/>
    <mergeCell ref="D171:I171"/>
    <mergeCell ref="E191:G191"/>
    <mergeCell ref="B192:C192"/>
    <mergeCell ref="D192:I192"/>
    <mergeCell ref="B193:C193"/>
    <mergeCell ref="D193:I193"/>
    <mergeCell ref="B183:C183"/>
    <mergeCell ref="D183:I183"/>
    <mergeCell ref="B184:C184"/>
    <mergeCell ref="D184:I184"/>
    <mergeCell ref="B189:C189"/>
    <mergeCell ref="D189:I189"/>
    <mergeCell ref="B222:C222"/>
    <mergeCell ref="D222:I222"/>
    <mergeCell ref="E220:G220"/>
    <mergeCell ref="B221:C221"/>
    <mergeCell ref="D221:I221"/>
    <mergeCell ref="B201:C201"/>
    <mergeCell ref="D201:I201"/>
    <mergeCell ref="B211:C211"/>
    <mergeCell ref="D211:I211"/>
    <mergeCell ref="B213:C213"/>
    <mergeCell ref="D213:I213"/>
  </mergeCells>
  <conditionalFormatting sqref="D103:D104">
    <cfRule type="cellIs" dxfId="6" priority="8" stopIfTrue="1" operator="equal">
      <formula>"Subtotal"</formula>
    </cfRule>
  </conditionalFormatting>
  <conditionalFormatting sqref="D106:D107">
    <cfRule type="cellIs" dxfId="5" priority="7" stopIfTrue="1" operator="equal">
      <formula>"Subtotal"</formula>
    </cfRule>
  </conditionalFormatting>
  <conditionalFormatting sqref="D111:D112">
    <cfRule type="cellIs" dxfId="4" priority="6" stopIfTrue="1" operator="equal">
      <formula>"Subtotal"</formula>
    </cfRule>
  </conditionalFormatting>
  <conditionalFormatting sqref="D114:D116">
    <cfRule type="cellIs" dxfId="3" priority="5" stopIfTrue="1" operator="equal">
      <formula>"Subtotal"</formula>
    </cfRule>
  </conditionalFormatting>
  <conditionalFormatting sqref="D119:D120">
    <cfRule type="cellIs" dxfId="2" priority="4" stopIfTrue="1" operator="equal">
      <formula>"Subtotal"</formula>
    </cfRule>
  </conditionalFormatting>
  <conditionalFormatting sqref="D122:D123">
    <cfRule type="cellIs" dxfId="1" priority="3" stopIfTrue="1" operator="equal">
      <formula>"Subtotal"</formula>
    </cfRule>
  </conditionalFormatting>
  <conditionalFormatting sqref="D159 D161:D164">
    <cfRule type="cellIs" dxfId="0" priority="2" stopIfTrue="1" operator="equal">
      <formula>"Subtotal"</formula>
    </cfRule>
  </conditionalFormatting>
  <pageMargins left="0.70866141732283472" right="0.70866141732283472" top="0.55118110236220474" bottom="0.5511811023622047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showGridLines="0" tabSelected="1" zoomScaleNormal="100" workbookViewId="0">
      <selection activeCell="X57" sqref="X57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3.5703125" style="1" bestFit="1" customWidth="1"/>
    <col min="4" max="4" width="6.7109375" style="1" bestFit="1" customWidth="1"/>
    <col min="5" max="5" width="5.28515625" style="1" bestFit="1" customWidth="1"/>
    <col min="6" max="6" width="4.28515625" style="1" customWidth="1"/>
    <col min="7" max="7" width="5.28515625" style="1" customWidth="1"/>
    <col min="8" max="8" width="4.28515625" style="1" customWidth="1"/>
    <col min="9" max="16" width="5.28515625" style="1" customWidth="1"/>
    <col min="17" max="17" width="4.28515625" style="1" bestFit="1" customWidth="1"/>
    <col min="18" max="19" width="5.28515625" style="1" customWidth="1"/>
    <col min="20" max="20" width="4.28515625" style="1" bestFit="1" customWidth="1"/>
    <col min="21" max="22" width="5.28515625" style="1" bestFit="1" customWidth="1"/>
    <col min="23" max="24" width="9.140625" style="1"/>
    <col min="25" max="25" width="14.5703125" style="1" bestFit="1" customWidth="1"/>
    <col min="26" max="28" width="12.28515625" style="1" bestFit="1" customWidth="1"/>
    <col min="29" max="253" width="9.140625" style="1"/>
    <col min="254" max="254" width="9.42578125" style="1" bestFit="1" customWidth="1"/>
    <col min="255" max="255" width="25.85546875" style="1" customWidth="1"/>
    <col min="256" max="256" width="13.7109375" style="1" bestFit="1" customWidth="1"/>
    <col min="257" max="257" width="9.140625" style="1" customWidth="1"/>
    <col min="258" max="258" width="10" style="1" bestFit="1" customWidth="1"/>
    <col min="259" max="259" width="8.28515625" style="1" customWidth="1"/>
    <col min="260" max="260" width="10" style="1" bestFit="1" customWidth="1"/>
    <col min="261" max="261" width="7.5703125" style="1" customWidth="1"/>
    <col min="262" max="262" width="11" style="1" bestFit="1" customWidth="1"/>
    <col min="263" max="263" width="8.28515625" style="1" customWidth="1"/>
    <col min="264" max="264" width="11" style="1" bestFit="1" customWidth="1"/>
    <col min="265" max="265" width="8" style="1" customWidth="1"/>
    <col min="266" max="266" width="11.140625" style="1" customWidth="1"/>
    <col min="267" max="267" width="8.5703125" style="1" customWidth="1"/>
    <col min="268" max="509" width="9.140625" style="1"/>
    <col min="510" max="510" width="9.42578125" style="1" bestFit="1" customWidth="1"/>
    <col min="511" max="511" width="25.85546875" style="1" customWidth="1"/>
    <col min="512" max="512" width="13.7109375" style="1" bestFit="1" customWidth="1"/>
    <col min="513" max="513" width="9.140625" style="1" customWidth="1"/>
    <col min="514" max="514" width="10" style="1" bestFit="1" customWidth="1"/>
    <col min="515" max="515" width="8.28515625" style="1" customWidth="1"/>
    <col min="516" max="516" width="10" style="1" bestFit="1" customWidth="1"/>
    <col min="517" max="517" width="7.5703125" style="1" customWidth="1"/>
    <col min="518" max="518" width="11" style="1" bestFit="1" customWidth="1"/>
    <col min="519" max="519" width="8.28515625" style="1" customWidth="1"/>
    <col min="520" max="520" width="11" style="1" bestFit="1" customWidth="1"/>
    <col min="521" max="521" width="8" style="1" customWidth="1"/>
    <col min="522" max="522" width="11.140625" style="1" customWidth="1"/>
    <col min="523" max="523" width="8.5703125" style="1" customWidth="1"/>
    <col min="524" max="765" width="9.140625" style="1"/>
    <col min="766" max="766" width="9.42578125" style="1" bestFit="1" customWidth="1"/>
    <col min="767" max="767" width="25.85546875" style="1" customWidth="1"/>
    <col min="768" max="768" width="13.7109375" style="1" bestFit="1" customWidth="1"/>
    <col min="769" max="769" width="9.140625" style="1" customWidth="1"/>
    <col min="770" max="770" width="10" style="1" bestFit="1" customWidth="1"/>
    <col min="771" max="771" width="8.28515625" style="1" customWidth="1"/>
    <col min="772" max="772" width="10" style="1" bestFit="1" customWidth="1"/>
    <col min="773" max="773" width="7.5703125" style="1" customWidth="1"/>
    <col min="774" max="774" width="11" style="1" bestFit="1" customWidth="1"/>
    <col min="775" max="775" width="8.28515625" style="1" customWidth="1"/>
    <col min="776" max="776" width="11" style="1" bestFit="1" customWidth="1"/>
    <col min="777" max="777" width="8" style="1" customWidth="1"/>
    <col min="778" max="778" width="11.140625" style="1" customWidth="1"/>
    <col min="779" max="779" width="8.5703125" style="1" customWidth="1"/>
    <col min="780" max="1021" width="9.140625" style="1"/>
    <col min="1022" max="1022" width="9.42578125" style="1" bestFit="1" customWidth="1"/>
    <col min="1023" max="1023" width="25.85546875" style="1" customWidth="1"/>
    <col min="1024" max="1024" width="13.7109375" style="1" bestFit="1" customWidth="1"/>
    <col min="1025" max="1025" width="9.140625" style="1" customWidth="1"/>
    <col min="1026" max="1026" width="10" style="1" bestFit="1" customWidth="1"/>
    <col min="1027" max="1027" width="8.28515625" style="1" customWidth="1"/>
    <col min="1028" max="1028" width="10" style="1" bestFit="1" customWidth="1"/>
    <col min="1029" max="1029" width="7.5703125" style="1" customWidth="1"/>
    <col min="1030" max="1030" width="11" style="1" bestFit="1" customWidth="1"/>
    <col min="1031" max="1031" width="8.28515625" style="1" customWidth="1"/>
    <col min="1032" max="1032" width="11" style="1" bestFit="1" customWidth="1"/>
    <col min="1033" max="1033" width="8" style="1" customWidth="1"/>
    <col min="1034" max="1034" width="11.140625" style="1" customWidth="1"/>
    <col min="1035" max="1035" width="8.5703125" style="1" customWidth="1"/>
    <col min="1036" max="1277" width="9.140625" style="1"/>
    <col min="1278" max="1278" width="9.42578125" style="1" bestFit="1" customWidth="1"/>
    <col min="1279" max="1279" width="25.85546875" style="1" customWidth="1"/>
    <col min="1280" max="1280" width="13.7109375" style="1" bestFit="1" customWidth="1"/>
    <col min="1281" max="1281" width="9.140625" style="1" customWidth="1"/>
    <col min="1282" max="1282" width="10" style="1" bestFit="1" customWidth="1"/>
    <col min="1283" max="1283" width="8.28515625" style="1" customWidth="1"/>
    <col min="1284" max="1284" width="10" style="1" bestFit="1" customWidth="1"/>
    <col min="1285" max="1285" width="7.5703125" style="1" customWidth="1"/>
    <col min="1286" max="1286" width="11" style="1" bestFit="1" customWidth="1"/>
    <col min="1287" max="1287" width="8.28515625" style="1" customWidth="1"/>
    <col min="1288" max="1288" width="11" style="1" bestFit="1" customWidth="1"/>
    <col min="1289" max="1289" width="8" style="1" customWidth="1"/>
    <col min="1290" max="1290" width="11.140625" style="1" customWidth="1"/>
    <col min="1291" max="1291" width="8.5703125" style="1" customWidth="1"/>
    <col min="1292" max="1533" width="9.140625" style="1"/>
    <col min="1534" max="1534" width="9.42578125" style="1" bestFit="1" customWidth="1"/>
    <col min="1535" max="1535" width="25.85546875" style="1" customWidth="1"/>
    <col min="1536" max="1536" width="13.7109375" style="1" bestFit="1" customWidth="1"/>
    <col min="1537" max="1537" width="9.140625" style="1" customWidth="1"/>
    <col min="1538" max="1538" width="10" style="1" bestFit="1" customWidth="1"/>
    <col min="1539" max="1539" width="8.28515625" style="1" customWidth="1"/>
    <col min="1540" max="1540" width="10" style="1" bestFit="1" customWidth="1"/>
    <col min="1541" max="1541" width="7.5703125" style="1" customWidth="1"/>
    <col min="1542" max="1542" width="11" style="1" bestFit="1" customWidth="1"/>
    <col min="1543" max="1543" width="8.28515625" style="1" customWidth="1"/>
    <col min="1544" max="1544" width="11" style="1" bestFit="1" customWidth="1"/>
    <col min="1545" max="1545" width="8" style="1" customWidth="1"/>
    <col min="1546" max="1546" width="11.140625" style="1" customWidth="1"/>
    <col min="1547" max="1547" width="8.5703125" style="1" customWidth="1"/>
    <col min="1548" max="1789" width="9.140625" style="1"/>
    <col min="1790" max="1790" width="9.42578125" style="1" bestFit="1" customWidth="1"/>
    <col min="1791" max="1791" width="25.85546875" style="1" customWidth="1"/>
    <col min="1792" max="1792" width="13.7109375" style="1" bestFit="1" customWidth="1"/>
    <col min="1793" max="1793" width="9.140625" style="1" customWidth="1"/>
    <col min="1794" max="1794" width="10" style="1" bestFit="1" customWidth="1"/>
    <col min="1795" max="1795" width="8.28515625" style="1" customWidth="1"/>
    <col min="1796" max="1796" width="10" style="1" bestFit="1" customWidth="1"/>
    <col min="1797" max="1797" width="7.5703125" style="1" customWidth="1"/>
    <col min="1798" max="1798" width="11" style="1" bestFit="1" customWidth="1"/>
    <col min="1799" max="1799" width="8.28515625" style="1" customWidth="1"/>
    <col min="1800" max="1800" width="11" style="1" bestFit="1" customWidth="1"/>
    <col min="1801" max="1801" width="8" style="1" customWidth="1"/>
    <col min="1802" max="1802" width="11.140625" style="1" customWidth="1"/>
    <col min="1803" max="1803" width="8.5703125" style="1" customWidth="1"/>
    <col min="1804" max="2045" width="9.140625" style="1"/>
    <col min="2046" max="2046" width="9.42578125" style="1" bestFit="1" customWidth="1"/>
    <col min="2047" max="2047" width="25.85546875" style="1" customWidth="1"/>
    <col min="2048" max="2048" width="13.7109375" style="1" bestFit="1" customWidth="1"/>
    <col min="2049" max="2049" width="9.140625" style="1" customWidth="1"/>
    <col min="2050" max="2050" width="10" style="1" bestFit="1" customWidth="1"/>
    <col min="2051" max="2051" width="8.28515625" style="1" customWidth="1"/>
    <col min="2052" max="2052" width="10" style="1" bestFit="1" customWidth="1"/>
    <col min="2053" max="2053" width="7.5703125" style="1" customWidth="1"/>
    <col min="2054" max="2054" width="11" style="1" bestFit="1" customWidth="1"/>
    <col min="2055" max="2055" width="8.28515625" style="1" customWidth="1"/>
    <col min="2056" max="2056" width="11" style="1" bestFit="1" customWidth="1"/>
    <col min="2057" max="2057" width="8" style="1" customWidth="1"/>
    <col min="2058" max="2058" width="11.140625" style="1" customWidth="1"/>
    <col min="2059" max="2059" width="8.5703125" style="1" customWidth="1"/>
    <col min="2060" max="2301" width="9.140625" style="1"/>
    <col min="2302" max="2302" width="9.42578125" style="1" bestFit="1" customWidth="1"/>
    <col min="2303" max="2303" width="25.85546875" style="1" customWidth="1"/>
    <col min="2304" max="2304" width="13.7109375" style="1" bestFit="1" customWidth="1"/>
    <col min="2305" max="2305" width="9.140625" style="1" customWidth="1"/>
    <col min="2306" max="2306" width="10" style="1" bestFit="1" customWidth="1"/>
    <col min="2307" max="2307" width="8.28515625" style="1" customWidth="1"/>
    <col min="2308" max="2308" width="10" style="1" bestFit="1" customWidth="1"/>
    <col min="2309" max="2309" width="7.5703125" style="1" customWidth="1"/>
    <col min="2310" max="2310" width="11" style="1" bestFit="1" customWidth="1"/>
    <col min="2311" max="2311" width="8.28515625" style="1" customWidth="1"/>
    <col min="2312" max="2312" width="11" style="1" bestFit="1" customWidth="1"/>
    <col min="2313" max="2313" width="8" style="1" customWidth="1"/>
    <col min="2314" max="2314" width="11.140625" style="1" customWidth="1"/>
    <col min="2315" max="2315" width="8.5703125" style="1" customWidth="1"/>
    <col min="2316" max="2557" width="9.140625" style="1"/>
    <col min="2558" max="2558" width="9.42578125" style="1" bestFit="1" customWidth="1"/>
    <col min="2559" max="2559" width="25.85546875" style="1" customWidth="1"/>
    <col min="2560" max="2560" width="13.7109375" style="1" bestFit="1" customWidth="1"/>
    <col min="2561" max="2561" width="9.140625" style="1" customWidth="1"/>
    <col min="2562" max="2562" width="10" style="1" bestFit="1" customWidth="1"/>
    <col min="2563" max="2563" width="8.28515625" style="1" customWidth="1"/>
    <col min="2564" max="2564" width="10" style="1" bestFit="1" customWidth="1"/>
    <col min="2565" max="2565" width="7.5703125" style="1" customWidth="1"/>
    <col min="2566" max="2566" width="11" style="1" bestFit="1" customWidth="1"/>
    <col min="2567" max="2567" width="8.28515625" style="1" customWidth="1"/>
    <col min="2568" max="2568" width="11" style="1" bestFit="1" customWidth="1"/>
    <col min="2569" max="2569" width="8" style="1" customWidth="1"/>
    <col min="2570" max="2570" width="11.140625" style="1" customWidth="1"/>
    <col min="2571" max="2571" width="8.5703125" style="1" customWidth="1"/>
    <col min="2572" max="2813" width="9.140625" style="1"/>
    <col min="2814" max="2814" width="9.42578125" style="1" bestFit="1" customWidth="1"/>
    <col min="2815" max="2815" width="25.85546875" style="1" customWidth="1"/>
    <col min="2816" max="2816" width="13.7109375" style="1" bestFit="1" customWidth="1"/>
    <col min="2817" max="2817" width="9.140625" style="1" customWidth="1"/>
    <col min="2818" max="2818" width="10" style="1" bestFit="1" customWidth="1"/>
    <col min="2819" max="2819" width="8.28515625" style="1" customWidth="1"/>
    <col min="2820" max="2820" width="10" style="1" bestFit="1" customWidth="1"/>
    <col min="2821" max="2821" width="7.5703125" style="1" customWidth="1"/>
    <col min="2822" max="2822" width="11" style="1" bestFit="1" customWidth="1"/>
    <col min="2823" max="2823" width="8.28515625" style="1" customWidth="1"/>
    <col min="2824" max="2824" width="11" style="1" bestFit="1" customWidth="1"/>
    <col min="2825" max="2825" width="8" style="1" customWidth="1"/>
    <col min="2826" max="2826" width="11.140625" style="1" customWidth="1"/>
    <col min="2827" max="2827" width="8.5703125" style="1" customWidth="1"/>
    <col min="2828" max="3069" width="9.140625" style="1"/>
    <col min="3070" max="3070" width="9.42578125" style="1" bestFit="1" customWidth="1"/>
    <col min="3071" max="3071" width="25.85546875" style="1" customWidth="1"/>
    <col min="3072" max="3072" width="13.7109375" style="1" bestFit="1" customWidth="1"/>
    <col min="3073" max="3073" width="9.140625" style="1" customWidth="1"/>
    <col min="3074" max="3074" width="10" style="1" bestFit="1" customWidth="1"/>
    <col min="3075" max="3075" width="8.28515625" style="1" customWidth="1"/>
    <col min="3076" max="3076" width="10" style="1" bestFit="1" customWidth="1"/>
    <col min="3077" max="3077" width="7.5703125" style="1" customWidth="1"/>
    <col min="3078" max="3078" width="11" style="1" bestFit="1" customWidth="1"/>
    <col min="3079" max="3079" width="8.28515625" style="1" customWidth="1"/>
    <col min="3080" max="3080" width="11" style="1" bestFit="1" customWidth="1"/>
    <col min="3081" max="3081" width="8" style="1" customWidth="1"/>
    <col min="3082" max="3082" width="11.140625" style="1" customWidth="1"/>
    <col min="3083" max="3083" width="8.5703125" style="1" customWidth="1"/>
    <col min="3084" max="3325" width="9.140625" style="1"/>
    <col min="3326" max="3326" width="9.42578125" style="1" bestFit="1" customWidth="1"/>
    <col min="3327" max="3327" width="25.85546875" style="1" customWidth="1"/>
    <col min="3328" max="3328" width="13.7109375" style="1" bestFit="1" customWidth="1"/>
    <col min="3329" max="3329" width="9.140625" style="1" customWidth="1"/>
    <col min="3330" max="3330" width="10" style="1" bestFit="1" customWidth="1"/>
    <col min="3331" max="3331" width="8.28515625" style="1" customWidth="1"/>
    <col min="3332" max="3332" width="10" style="1" bestFit="1" customWidth="1"/>
    <col min="3333" max="3333" width="7.5703125" style="1" customWidth="1"/>
    <col min="3334" max="3334" width="11" style="1" bestFit="1" customWidth="1"/>
    <col min="3335" max="3335" width="8.28515625" style="1" customWidth="1"/>
    <col min="3336" max="3336" width="11" style="1" bestFit="1" customWidth="1"/>
    <col min="3337" max="3337" width="8" style="1" customWidth="1"/>
    <col min="3338" max="3338" width="11.140625" style="1" customWidth="1"/>
    <col min="3339" max="3339" width="8.5703125" style="1" customWidth="1"/>
    <col min="3340" max="3581" width="9.140625" style="1"/>
    <col min="3582" max="3582" width="9.42578125" style="1" bestFit="1" customWidth="1"/>
    <col min="3583" max="3583" width="25.85546875" style="1" customWidth="1"/>
    <col min="3584" max="3584" width="13.7109375" style="1" bestFit="1" customWidth="1"/>
    <col min="3585" max="3585" width="9.140625" style="1" customWidth="1"/>
    <col min="3586" max="3586" width="10" style="1" bestFit="1" customWidth="1"/>
    <col min="3587" max="3587" width="8.28515625" style="1" customWidth="1"/>
    <col min="3588" max="3588" width="10" style="1" bestFit="1" customWidth="1"/>
    <col min="3589" max="3589" width="7.5703125" style="1" customWidth="1"/>
    <col min="3590" max="3590" width="11" style="1" bestFit="1" customWidth="1"/>
    <col min="3591" max="3591" width="8.28515625" style="1" customWidth="1"/>
    <col min="3592" max="3592" width="11" style="1" bestFit="1" customWidth="1"/>
    <col min="3593" max="3593" width="8" style="1" customWidth="1"/>
    <col min="3594" max="3594" width="11.140625" style="1" customWidth="1"/>
    <col min="3595" max="3595" width="8.5703125" style="1" customWidth="1"/>
    <col min="3596" max="3837" width="9.140625" style="1"/>
    <col min="3838" max="3838" width="9.42578125" style="1" bestFit="1" customWidth="1"/>
    <col min="3839" max="3839" width="25.85546875" style="1" customWidth="1"/>
    <col min="3840" max="3840" width="13.7109375" style="1" bestFit="1" customWidth="1"/>
    <col min="3841" max="3841" width="9.140625" style="1" customWidth="1"/>
    <col min="3842" max="3842" width="10" style="1" bestFit="1" customWidth="1"/>
    <col min="3843" max="3843" width="8.28515625" style="1" customWidth="1"/>
    <col min="3844" max="3844" width="10" style="1" bestFit="1" customWidth="1"/>
    <col min="3845" max="3845" width="7.5703125" style="1" customWidth="1"/>
    <col min="3846" max="3846" width="11" style="1" bestFit="1" customWidth="1"/>
    <col min="3847" max="3847" width="8.28515625" style="1" customWidth="1"/>
    <col min="3848" max="3848" width="11" style="1" bestFit="1" customWidth="1"/>
    <col min="3849" max="3849" width="8" style="1" customWidth="1"/>
    <col min="3850" max="3850" width="11.140625" style="1" customWidth="1"/>
    <col min="3851" max="3851" width="8.5703125" style="1" customWidth="1"/>
    <col min="3852" max="4093" width="9.140625" style="1"/>
    <col min="4094" max="4094" width="9.42578125" style="1" bestFit="1" customWidth="1"/>
    <col min="4095" max="4095" width="25.85546875" style="1" customWidth="1"/>
    <col min="4096" max="4096" width="13.7109375" style="1" bestFit="1" customWidth="1"/>
    <col min="4097" max="4097" width="9.140625" style="1" customWidth="1"/>
    <col min="4098" max="4098" width="10" style="1" bestFit="1" customWidth="1"/>
    <col min="4099" max="4099" width="8.28515625" style="1" customWidth="1"/>
    <col min="4100" max="4100" width="10" style="1" bestFit="1" customWidth="1"/>
    <col min="4101" max="4101" width="7.5703125" style="1" customWidth="1"/>
    <col min="4102" max="4102" width="11" style="1" bestFit="1" customWidth="1"/>
    <col min="4103" max="4103" width="8.28515625" style="1" customWidth="1"/>
    <col min="4104" max="4104" width="11" style="1" bestFit="1" customWidth="1"/>
    <col min="4105" max="4105" width="8" style="1" customWidth="1"/>
    <col min="4106" max="4106" width="11.140625" style="1" customWidth="1"/>
    <col min="4107" max="4107" width="8.5703125" style="1" customWidth="1"/>
    <col min="4108" max="4349" width="9.140625" style="1"/>
    <col min="4350" max="4350" width="9.42578125" style="1" bestFit="1" customWidth="1"/>
    <col min="4351" max="4351" width="25.85546875" style="1" customWidth="1"/>
    <col min="4352" max="4352" width="13.7109375" style="1" bestFit="1" customWidth="1"/>
    <col min="4353" max="4353" width="9.140625" style="1" customWidth="1"/>
    <col min="4354" max="4354" width="10" style="1" bestFit="1" customWidth="1"/>
    <col min="4355" max="4355" width="8.28515625" style="1" customWidth="1"/>
    <col min="4356" max="4356" width="10" style="1" bestFit="1" customWidth="1"/>
    <col min="4357" max="4357" width="7.5703125" style="1" customWidth="1"/>
    <col min="4358" max="4358" width="11" style="1" bestFit="1" customWidth="1"/>
    <col min="4359" max="4359" width="8.28515625" style="1" customWidth="1"/>
    <col min="4360" max="4360" width="11" style="1" bestFit="1" customWidth="1"/>
    <col min="4361" max="4361" width="8" style="1" customWidth="1"/>
    <col min="4362" max="4362" width="11.140625" style="1" customWidth="1"/>
    <col min="4363" max="4363" width="8.5703125" style="1" customWidth="1"/>
    <col min="4364" max="4605" width="9.140625" style="1"/>
    <col min="4606" max="4606" width="9.42578125" style="1" bestFit="1" customWidth="1"/>
    <col min="4607" max="4607" width="25.85546875" style="1" customWidth="1"/>
    <col min="4608" max="4608" width="13.7109375" style="1" bestFit="1" customWidth="1"/>
    <col min="4609" max="4609" width="9.140625" style="1" customWidth="1"/>
    <col min="4610" max="4610" width="10" style="1" bestFit="1" customWidth="1"/>
    <col min="4611" max="4611" width="8.28515625" style="1" customWidth="1"/>
    <col min="4612" max="4612" width="10" style="1" bestFit="1" customWidth="1"/>
    <col min="4613" max="4613" width="7.5703125" style="1" customWidth="1"/>
    <col min="4614" max="4614" width="11" style="1" bestFit="1" customWidth="1"/>
    <col min="4615" max="4615" width="8.28515625" style="1" customWidth="1"/>
    <col min="4616" max="4616" width="11" style="1" bestFit="1" customWidth="1"/>
    <col min="4617" max="4617" width="8" style="1" customWidth="1"/>
    <col min="4618" max="4618" width="11.140625" style="1" customWidth="1"/>
    <col min="4619" max="4619" width="8.5703125" style="1" customWidth="1"/>
    <col min="4620" max="4861" width="9.140625" style="1"/>
    <col min="4862" max="4862" width="9.42578125" style="1" bestFit="1" customWidth="1"/>
    <col min="4863" max="4863" width="25.85546875" style="1" customWidth="1"/>
    <col min="4864" max="4864" width="13.7109375" style="1" bestFit="1" customWidth="1"/>
    <col min="4865" max="4865" width="9.140625" style="1" customWidth="1"/>
    <col min="4866" max="4866" width="10" style="1" bestFit="1" customWidth="1"/>
    <col min="4867" max="4867" width="8.28515625" style="1" customWidth="1"/>
    <col min="4868" max="4868" width="10" style="1" bestFit="1" customWidth="1"/>
    <col min="4869" max="4869" width="7.5703125" style="1" customWidth="1"/>
    <col min="4870" max="4870" width="11" style="1" bestFit="1" customWidth="1"/>
    <col min="4871" max="4871" width="8.28515625" style="1" customWidth="1"/>
    <col min="4872" max="4872" width="11" style="1" bestFit="1" customWidth="1"/>
    <col min="4873" max="4873" width="8" style="1" customWidth="1"/>
    <col min="4874" max="4874" width="11.140625" style="1" customWidth="1"/>
    <col min="4875" max="4875" width="8.5703125" style="1" customWidth="1"/>
    <col min="4876" max="5117" width="9.140625" style="1"/>
    <col min="5118" max="5118" width="9.42578125" style="1" bestFit="1" customWidth="1"/>
    <col min="5119" max="5119" width="25.85546875" style="1" customWidth="1"/>
    <col min="5120" max="5120" width="13.7109375" style="1" bestFit="1" customWidth="1"/>
    <col min="5121" max="5121" width="9.140625" style="1" customWidth="1"/>
    <col min="5122" max="5122" width="10" style="1" bestFit="1" customWidth="1"/>
    <col min="5123" max="5123" width="8.28515625" style="1" customWidth="1"/>
    <col min="5124" max="5124" width="10" style="1" bestFit="1" customWidth="1"/>
    <col min="5125" max="5125" width="7.5703125" style="1" customWidth="1"/>
    <col min="5126" max="5126" width="11" style="1" bestFit="1" customWidth="1"/>
    <col min="5127" max="5127" width="8.28515625" style="1" customWidth="1"/>
    <col min="5128" max="5128" width="11" style="1" bestFit="1" customWidth="1"/>
    <col min="5129" max="5129" width="8" style="1" customWidth="1"/>
    <col min="5130" max="5130" width="11.140625" style="1" customWidth="1"/>
    <col min="5131" max="5131" width="8.5703125" style="1" customWidth="1"/>
    <col min="5132" max="5373" width="9.140625" style="1"/>
    <col min="5374" max="5374" width="9.42578125" style="1" bestFit="1" customWidth="1"/>
    <col min="5375" max="5375" width="25.85546875" style="1" customWidth="1"/>
    <col min="5376" max="5376" width="13.7109375" style="1" bestFit="1" customWidth="1"/>
    <col min="5377" max="5377" width="9.140625" style="1" customWidth="1"/>
    <col min="5378" max="5378" width="10" style="1" bestFit="1" customWidth="1"/>
    <col min="5379" max="5379" width="8.28515625" style="1" customWidth="1"/>
    <col min="5380" max="5380" width="10" style="1" bestFit="1" customWidth="1"/>
    <col min="5381" max="5381" width="7.5703125" style="1" customWidth="1"/>
    <col min="5382" max="5382" width="11" style="1" bestFit="1" customWidth="1"/>
    <col min="5383" max="5383" width="8.28515625" style="1" customWidth="1"/>
    <col min="5384" max="5384" width="11" style="1" bestFit="1" customWidth="1"/>
    <col min="5385" max="5385" width="8" style="1" customWidth="1"/>
    <col min="5386" max="5386" width="11.140625" style="1" customWidth="1"/>
    <col min="5387" max="5387" width="8.5703125" style="1" customWidth="1"/>
    <col min="5388" max="5629" width="9.140625" style="1"/>
    <col min="5630" max="5630" width="9.42578125" style="1" bestFit="1" customWidth="1"/>
    <col min="5631" max="5631" width="25.85546875" style="1" customWidth="1"/>
    <col min="5632" max="5632" width="13.7109375" style="1" bestFit="1" customWidth="1"/>
    <col min="5633" max="5633" width="9.140625" style="1" customWidth="1"/>
    <col min="5634" max="5634" width="10" style="1" bestFit="1" customWidth="1"/>
    <col min="5635" max="5635" width="8.28515625" style="1" customWidth="1"/>
    <col min="5636" max="5636" width="10" style="1" bestFit="1" customWidth="1"/>
    <col min="5637" max="5637" width="7.5703125" style="1" customWidth="1"/>
    <col min="5638" max="5638" width="11" style="1" bestFit="1" customWidth="1"/>
    <col min="5639" max="5639" width="8.28515625" style="1" customWidth="1"/>
    <col min="5640" max="5640" width="11" style="1" bestFit="1" customWidth="1"/>
    <col min="5641" max="5641" width="8" style="1" customWidth="1"/>
    <col min="5642" max="5642" width="11.140625" style="1" customWidth="1"/>
    <col min="5643" max="5643" width="8.5703125" style="1" customWidth="1"/>
    <col min="5644" max="5885" width="9.140625" style="1"/>
    <col min="5886" max="5886" width="9.42578125" style="1" bestFit="1" customWidth="1"/>
    <col min="5887" max="5887" width="25.85546875" style="1" customWidth="1"/>
    <col min="5888" max="5888" width="13.7109375" style="1" bestFit="1" customWidth="1"/>
    <col min="5889" max="5889" width="9.140625" style="1" customWidth="1"/>
    <col min="5890" max="5890" width="10" style="1" bestFit="1" customWidth="1"/>
    <col min="5891" max="5891" width="8.28515625" style="1" customWidth="1"/>
    <col min="5892" max="5892" width="10" style="1" bestFit="1" customWidth="1"/>
    <col min="5893" max="5893" width="7.5703125" style="1" customWidth="1"/>
    <col min="5894" max="5894" width="11" style="1" bestFit="1" customWidth="1"/>
    <col min="5895" max="5895" width="8.28515625" style="1" customWidth="1"/>
    <col min="5896" max="5896" width="11" style="1" bestFit="1" customWidth="1"/>
    <col min="5897" max="5897" width="8" style="1" customWidth="1"/>
    <col min="5898" max="5898" width="11.140625" style="1" customWidth="1"/>
    <col min="5899" max="5899" width="8.5703125" style="1" customWidth="1"/>
    <col min="5900" max="6141" width="9.140625" style="1"/>
    <col min="6142" max="6142" width="9.42578125" style="1" bestFit="1" customWidth="1"/>
    <col min="6143" max="6143" width="25.85546875" style="1" customWidth="1"/>
    <col min="6144" max="6144" width="13.7109375" style="1" bestFit="1" customWidth="1"/>
    <col min="6145" max="6145" width="9.140625" style="1" customWidth="1"/>
    <col min="6146" max="6146" width="10" style="1" bestFit="1" customWidth="1"/>
    <col min="6147" max="6147" width="8.28515625" style="1" customWidth="1"/>
    <col min="6148" max="6148" width="10" style="1" bestFit="1" customWidth="1"/>
    <col min="6149" max="6149" width="7.5703125" style="1" customWidth="1"/>
    <col min="6150" max="6150" width="11" style="1" bestFit="1" customWidth="1"/>
    <col min="6151" max="6151" width="8.28515625" style="1" customWidth="1"/>
    <col min="6152" max="6152" width="11" style="1" bestFit="1" customWidth="1"/>
    <col min="6153" max="6153" width="8" style="1" customWidth="1"/>
    <col min="6154" max="6154" width="11.140625" style="1" customWidth="1"/>
    <col min="6155" max="6155" width="8.5703125" style="1" customWidth="1"/>
    <col min="6156" max="6397" width="9.140625" style="1"/>
    <col min="6398" max="6398" width="9.42578125" style="1" bestFit="1" customWidth="1"/>
    <col min="6399" max="6399" width="25.85546875" style="1" customWidth="1"/>
    <col min="6400" max="6400" width="13.7109375" style="1" bestFit="1" customWidth="1"/>
    <col min="6401" max="6401" width="9.140625" style="1" customWidth="1"/>
    <col min="6402" max="6402" width="10" style="1" bestFit="1" customWidth="1"/>
    <col min="6403" max="6403" width="8.28515625" style="1" customWidth="1"/>
    <col min="6404" max="6404" width="10" style="1" bestFit="1" customWidth="1"/>
    <col min="6405" max="6405" width="7.5703125" style="1" customWidth="1"/>
    <col min="6406" max="6406" width="11" style="1" bestFit="1" customWidth="1"/>
    <col min="6407" max="6407" width="8.28515625" style="1" customWidth="1"/>
    <col min="6408" max="6408" width="11" style="1" bestFit="1" customWidth="1"/>
    <col min="6409" max="6409" width="8" style="1" customWidth="1"/>
    <col min="6410" max="6410" width="11.140625" style="1" customWidth="1"/>
    <col min="6411" max="6411" width="8.5703125" style="1" customWidth="1"/>
    <col min="6412" max="6653" width="9.140625" style="1"/>
    <col min="6654" max="6654" width="9.42578125" style="1" bestFit="1" customWidth="1"/>
    <col min="6655" max="6655" width="25.85546875" style="1" customWidth="1"/>
    <col min="6656" max="6656" width="13.7109375" style="1" bestFit="1" customWidth="1"/>
    <col min="6657" max="6657" width="9.140625" style="1" customWidth="1"/>
    <col min="6658" max="6658" width="10" style="1" bestFit="1" customWidth="1"/>
    <col min="6659" max="6659" width="8.28515625" style="1" customWidth="1"/>
    <col min="6660" max="6660" width="10" style="1" bestFit="1" customWidth="1"/>
    <col min="6661" max="6661" width="7.5703125" style="1" customWidth="1"/>
    <col min="6662" max="6662" width="11" style="1" bestFit="1" customWidth="1"/>
    <col min="6663" max="6663" width="8.28515625" style="1" customWidth="1"/>
    <col min="6664" max="6664" width="11" style="1" bestFit="1" customWidth="1"/>
    <col min="6665" max="6665" width="8" style="1" customWidth="1"/>
    <col min="6666" max="6666" width="11.140625" style="1" customWidth="1"/>
    <col min="6667" max="6667" width="8.5703125" style="1" customWidth="1"/>
    <col min="6668" max="6909" width="9.140625" style="1"/>
    <col min="6910" max="6910" width="9.42578125" style="1" bestFit="1" customWidth="1"/>
    <col min="6911" max="6911" width="25.85546875" style="1" customWidth="1"/>
    <col min="6912" max="6912" width="13.7109375" style="1" bestFit="1" customWidth="1"/>
    <col min="6913" max="6913" width="9.140625" style="1" customWidth="1"/>
    <col min="6914" max="6914" width="10" style="1" bestFit="1" customWidth="1"/>
    <col min="6915" max="6915" width="8.28515625" style="1" customWidth="1"/>
    <col min="6916" max="6916" width="10" style="1" bestFit="1" customWidth="1"/>
    <col min="6917" max="6917" width="7.5703125" style="1" customWidth="1"/>
    <col min="6918" max="6918" width="11" style="1" bestFit="1" customWidth="1"/>
    <col min="6919" max="6919" width="8.28515625" style="1" customWidth="1"/>
    <col min="6920" max="6920" width="11" style="1" bestFit="1" customWidth="1"/>
    <col min="6921" max="6921" width="8" style="1" customWidth="1"/>
    <col min="6922" max="6922" width="11.140625" style="1" customWidth="1"/>
    <col min="6923" max="6923" width="8.5703125" style="1" customWidth="1"/>
    <col min="6924" max="7165" width="9.140625" style="1"/>
    <col min="7166" max="7166" width="9.42578125" style="1" bestFit="1" customWidth="1"/>
    <col min="7167" max="7167" width="25.85546875" style="1" customWidth="1"/>
    <col min="7168" max="7168" width="13.7109375" style="1" bestFit="1" customWidth="1"/>
    <col min="7169" max="7169" width="9.140625" style="1" customWidth="1"/>
    <col min="7170" max="7170" width="10" style="1" bestFit="1" customWidth="1"/>
    <col min="7171" max="7171" width="8.28515625" style="1" customWidth="1"/>
    <col min="7172" max="7172" width="10" style="1" bestFit="1" customWidth="1"/>
    <col min="7173" max="7173" width="7.5703125" style="1" customWidth="1"/>
    <col min="7174" max="7174" width="11" style="1" bestFit="1" customWidth="1"/>
    <col min="7175" max="7175" width="8.28515625" style="1" customWidth="1"/>
    <col min="7176" max="7176" width="11" style="1" bestFit="1" customWidth="1"/>
    <col min="7177" max="7177" width="8" style="1" customWidth="1"/>
    <col min="7178" max="7178" width="11.140625" style="1" customWidth="1"/>
    <col min="7179" max="7179" width="8.5703125" style="1" customWidth="1"/>
    <col min="7180" max="7421" width="9.140625" style="1"/>
    <col min="7422" max="7422" width="9.42578125" style="1" bestFit="1" customWidth="1"/>
    <col min="7423" max="7423" width="25.85546875" style="1" customWidth="1"/>
    <col min="7424" max="7424" width="13.7109375" style="1" bestFit="1" customWidth="1"/>
    <col min="7425" max="7425" width="9.140625" style="1" customWidth="1"/>
    <col min="7426" max="7426" width="10" style="1" bestFit="1" customWidth="1"/>
    <col min="7427" max="7427" width="8.28515625" style="1" customWidth="1"/>
    <col min="7428" max="7428" width="10" style="1" bestFit="1" customWidth="1"/>
    <col min="7429" max="7429" width="7.5703125" style="1" customWidth="1"/>
    <col min="7430" max="7430" width="11" style="1" bestFit="1" customWidth="1"/>
    <col min="7431" max="7431" width="8.28515625" style="1" customWidth="1"/>
    <col min="7432" max="7432" width="11" style="1" bestFit="1" customWidth="1"/>
    <col min="7433" max="7433" width="8" style="1" customWidth="1"/>
    <col min="7434" max="7434" width="11.140625" style="1" customWidth="1"/>
    <col min="7435" max="7435" width="8.5703125" style="1" customWidth="1"/>
    <col min="7436" max="7677" width="9.140625" style="1"/>
    <col min="7678" max="7678" width="9.42578125" style="1" bestFit="1" customWidth="1"/>
    <col min="7679" max="7679" width="25.85546875" style="1" customWidth="1"/>
    <col min="7680" max="7680" width="13.7109375" style="1" bestFit="1" customWidth="1"/>
    <col min="7681" max="7681" width="9.140625" style="1" customWidth="1"/>
    <col min="7682" max="7682" width="10" style="1" bestFit="1" customWidth="1"/>
    <col min="7683" max="7683" width="8.28515625" style="1" customWidth="1"/>
    <col min="7684" max="7684" width="10" style="1" bestFit="1" customWidth="1"/>
    <col min="7685" max="7685" width="7.5703125" style="1" customWidth="1"/>
    <col min="7686" max="7686" width="11" style="1" bestFit="1" customWidth="1"/>
    <col min="7687" max="7687" width="8.28515625" style="1" customWidth="1"/>
    <col min="7688" max="7688" width="11" style="1" bestFit="1" customWidth="1"/>
    <col min="7689" max="7689" width="8" style="1" customWidth="1"/>
    <col min="7690" max="7690" width="11.140625" style="1" customWidth="1"/>
    <col min="7691" max="7691" width="8.5703125" style="1" customWidth="1"/>
    <col min="7692" max="7933" width="9.140625" style="1"/>
    <col min="7934" max="7934" width="9.42578125" style="1" bestFit="1" customWidth="1"/>
    <col min="7935" max="7935" width="25.85546875" style="1" customWidth="1"/>
    <col min="7936" max="7936" width="13.7109375" style="1" bestFit="1" customWidth="1"/>
    <col min="7937" max="7937" width="9.140625" style="1" customWidth="1"/>
    <col min="7938" max="7938" width="10" style="1" bestFit="1" customWidth="1"/>
    <col min="7939" max="7939" width="8.28515625" style="1" customWidth="1"/>
    <col min="7940" max="7940" width="10" style="1" bestFit="1" customWidth="1"/>
    <col min="7941" max="7941" width="7.5703125" style="1" customWidth="1"/>
    <col min="7942" max="7942" width="11" style="1" bestFit="1" customWidth="1"/>
    <col min="7943" max="7943" width="8.28515625" style="1" customWidth="1"/>
    <col min="7944" max="7944" width="11" style="1" bestFit="1" customWidth="1"/>
    <col min="7945" max="7945" width="8" style="1" customWidth="1"/>
    <col min="7946" max="7946" width="11.140625" style="1" customWidth="1"/>
    <col min="7947" max="7947" width="8.5703125" style="1" customWidth="1"/>
    <col min="7948" max="8189" width="9.140625" style="1"/>
    <col min="8190" max="8190" width="9.42578125" style="1" bestFit="1" customWidth="1"/>
    <col min="8191" max="8191" width="25.85546875" style="1" customWidth="1"/>
    <col min="8192" max="8192" width="13.7109375" style="1" bestFit="1" customWidth="1"/>
    <col min="8193" max="8193" width="9.140625" style="1" customWidth="1"/>
    <col min="8194" max="8194" width="10" style="1" bestFit="1" customWidth="1"/>
    <col min="8195" max="8195" width="8.28515625" style="1" customWidth="1"/>
    <col min="8196" max="8196" width="10" style="1" bestFit="1" customWidth="1"/>
    <col min="8197" max="8197" width="7.5703125" style="1" customWidth="1"/>
    <col min="8198" max="8198" width="11" style="1" bestFit="1" customWidth="1"/>
    <col min="8199" max="8199" width="8.28515625" style="1" customWidth="1"/>
    <col min="8200" max="8200" width="11" style="1" bestFit="1" customWidth="1"/>
    <col min="8201" max="8201" width="8" style="1" customWidth="1"/>
    <col min="8202" max="8202" width="11.140625" style="1" customWidth="1"/>
    <col min="8203" max="8203" width="8.5703125" style="1" customWidth="1"/>
    <col min="8204" max="8445" width="9.140625" style="1"/>
    <col min="8446" max="8446" width="9.42578125" style="1" bestFit="1" customWidth="1"/>
    <col min="8447" max="8447" width="25.85546875" style="1" customWidth="1"/>
    <col min="8448" max="8448" width="13.7109375" style="1" bestFit="1" customWidth="1"/>
    <col min="8449" max="8449" width="9.140625" style="1" customWidth="1"/>
    <col min="8450" max="8450" width="10" style="1" bestFit="1" customWidth="1"/>
    <col min="8451" max="8451" width="8.28515625" style="1" customWidth="1"/>
    <col min="8452" max="8452" width="10" style="1" bestFit="1" customWidth="1"/>
    <col min="8453" max="8453" width="7.5703125" style="1" customWidth="1"/>
    <col min="8454" max="8454" width="11" style="1" bestFit="1" customWidth="1"/>
    <col min="8455" max="8455" width="8.28515625" style="1" customWidth="1"/>
    <col min="8456" max="8456" width="11" style="1" bestFit="1" customWidth="1"/>
    <col min="8457" max="8457" width="8" style="1" customWidth="1"/>
    <col min="8458" max="8458" width="11.140625" style="1" customWidth="1"/>
    <col min="8459" max="8459" width="8.5703125" style="1" customWidth="1"/>
    <col min="8460" max="8701" width="9.140625" style="1"/>
    <col min="8702" max="8702" width="9.42578125" style="1" bestFit="1" customWidth="1"/>
    <col min="8703" max="8703" width="25.85546875" style="1" customWidth="1"/>
    <col min="8704" max="8704" width="13.7109375" style="1" bestFit="1" customWidth="1"/>
    <col min="8705" max="8705" width="9.140625" style="1" customWidth="1"/>
    <col min="8706" max="8706" width="10" style="1" bestFit="1" customWidth="1"/>
    <col min="8707" max="8707" width="8.28515625" style="1" customWidth="1"/>
    <col min="8708" max="8708" width="10" style="1" bestFit="1" customWidth="1"/>
    <col min="8709" max="8709" width="7.5703125" style="1" customWidth="1"/>
    <col min="8710" max="8710" width="11" style="1" bestFit="1" customWidth="1"/>
    <col min="8711" max="8711" width="8.28515625" style="1" customWidth="1"/>
    <col min="8712" max="8712" width="11" style="1" bestFit="1" customWidth="1"/>
    <col min="8713" max="8713" width="8" style="1" customWidth="1"/>
    <col min="8714" max="8714" width="11.140625" style="1" customWidth="1"/>
    <col min="8715" max="8715" width="8.5703125" style="1" customWidth="1"/>
    <col min="8716" max="8957" width="9.140625" style="1"/>
    <col min="8958" max="8958" width="9.42578125" style="1" bestFit="1" customWidth="1"/>
    <col min="8959" max="8959" width="25.85546875" style="1" customWidth="1"/>
    <col min="8960" max="8960" width="13.7109375" style="1" bestFit="1" customWidth="1"/>
    <col min="8961" max="8961" width="9.140625" style="1" customWidth="1"/>
    <col min="8962" max="8962" width="10" style="1" bestFit="1" customWidth="1"/>
    <col min="8963" max="8963" width="8.28515625" style="1" customWidth="1"/>
    <col min="8964" max="8964" width="10" style="1" bestFit="1" customWidth="1"/>
    <col min="8965" max="8965" width="7.5703125" style="1" customWidth="1"/>
    <col min="8966" max="8966" width="11" style="1" bestFit="1" customWidth="1"/>
    <col min="8967" max="8967" width="8.28515625" style="1" customWidth="1"/>
    <col min="8968" max="8968" width="11" style="1" bestFit="1" customWidth="1"/>
    <col min="8969" max="8969" width="8" style="1" customWidth="1"/>
    <col min="8970" max="8970" width="11.140625" style="1" customWidth="1"/>
    <col min="8971" max="8971" width="8.5703125" style="1" customWidth="1"/>
    <col min="8972" max="9213" width="9.140625" style="1"/>
    <col min="9214" max="9214" width="9.42578125" style="1" bestFit="1" customWidth="1"/>
    <col min="9215" max="9215" width="25.85546875" style="1" customWidth="1"/>
    <col min="9216" max="9216" width="13.7109375" style="1" bestFit="1" customWidth="1"/>
    <col min="9217" max="9217" width="9.140625" style="1" customWidth="1"/>
    <col min="9218" max="9218" width="10" style="1" bestFit="1" customWidth="1"/>
    <col min="9219" max="9219" width="8.28515625" style="1" customWidth="1"/>
    <col min="9220" max="9220" width="10" style="1" bestFit="1" customWidth="1"/>
    <col min="9221" max="9221" width="7.5703125" style="1" customWidth="1"/>
    <col min="9222" max="9222" width="11" style="1" bestFit="1" customWidth="1"/>
    <col min="9223" max="9223" width="8.28515625" style="1" customWidth="1"/>
    <col min="9224" max="9224" width="11" style="1" bestFit="1" customWidth="1"/>
    <col min="9225" max="9225" width="8" style="1" customWidth="1"/>
    <col min="9226" max="9226" width="11.140625" style="1" customWidth="1"/>
    <col min="9227" max="9227" width="8.5703125" style="1" customWidth="1"/>
    <col min="9228" max="9469" width="9.140625" style="1"/>
    <col min="9470" max="9470" width="9.42578125" style="1" bestFit="1" customWidth="1"/>
    <col min="9471" max="9471" width="25.85546875" style="1" customWidth="1"/>
    <col min="9472" max="9472" width="13.7109375" style="1" bestFit="1" customWidth="1"/>
    <col min="9473" max="9473" width="9.140625" style="1" customWidth="1"/>
    <col min="9474" max="9474" width="10" style="1" bestFit="1" customWidth="1"/>
    <col min="9475" max="9475" width="8.28515625" style="1" customWidth="1"/>
    <col min="9476" max="9476" width="10" style="1" bestFit="1" customWidth="1"/>
    <col min="9477" max="9477" width="7.5703125" style="1" customWidth="1"/>
    <col min="9478" max="9478" width="11" style="1" bestFit="1" customWidth="1"/>
    <col min="9479" max="9479" width="8.28515625" style="1" customWidth="1"/>
    <col min="9480" max="9480" width="11" style="1" bestFit="1" customWidth="1"/>
    <col min="9481" max="9481" width="8" style="1" customWidth="1"/>
    <col min="9482" max="9482" width="11.140625" style="1" customWidth="1"/>
    <col min="9483" max="9483" width="8.5703125" style="1" customWidth="1"/>
    <col min="9484" max="9725" width="9.140625" style="1"/>
    <col min="9726" max="9726" width="9.42578125" style="1" bestFit="1" customWidth="1"/>
    <col min="9727" max="9727" width="25.85546875" style="1" customWidth="1"/>
    <col min="9728" max="9728" width="13.7109375" style="1" bestFit="1" customWidth="1"/>
    <col min="9729" max="9729" width="9.140625" style="1" customWidth="1"/>
    <col min="9730" max="9730" width="10" style="1" bestFit="1" customWidth="1"/>
    <col min="9731" max="9731" width="8.28515625" style="1" customWidth="1"/>
    <col min="9732" max="9732" width="10" style="1" bestFit="1" customWidth="1"/>
    <col min="9733" max="9733" width="7.5703125" style="1" customWidth="1"/>
    <col min="9734" max="9734" width="11" style="1" bestFit="1" customWidth="1"/>
    <col min="9735" max="9735" width="8.28515625" style="1" customWidth="1"/>
    <col min="9736" max="9736" width="11" style="1" bestFit="1" customWidth="1"/>
    <col min="9737" max="9737" width="8" style="1" customWidth="1"/>
    <col min="9738" max="9738" width="11.140625" style="1" customWidth="1"/>
    <col min="9739" max="9739" width="8.5703125" style="1" customWidth="1"/>
    <col min="9740" max="9981" width="9.140625" style="1"/>
    <col min="9982" max="9982" width="9.42578125" style="1" bestFit="1" customWidth="1"/>
    <col min="9983" max="9983" width="25.85546875" style="1" customWidth="1"/>
    <col min="9984" max="9984" width="13.7109375" style="1" bestFit="1" customWidth="1"/>
    <col min="9985" max="9985" width="9.140625" style="1" customWidth="1"/>
    <col min="9986" max="9986" width="10" style="1" bestFit="1" customWidth="1"/>
    <col min="9987" max="9987" width="8.28515625" style="1" customWidth="1"/>
    <col min="9988" max="9988" width="10" style="1" bestFit="1" customWidth="1"/>
    <col min="9989" max="9989" width="7.5703125" style="1" customWidth="1"/>
    <col min="9990" max="9990" width="11" style="1" bestFit="1" customWidth="1"/>
    <col min="9991" max="9991" width="8.28515625" style="1" customWidth="1"/>
    <col min="9992" max="9992" width="11" style="1" bestFit="1" customWidth="1"/>
    <col min="9993" max="9993" width="8" style="1" customWidth="1"/>
    <col min="9994" max="9994" width="11.140625" style="1" customWidth="1"/>
    <col min="9995" max="9995" width="8.5703125" style="1" customWidth="1"/>
    <col min="9996" max="10237" width="9.140625" style="1"/>
    <col min="10238" max="10238" width="9.42578125" style="1" bestFit="1" customWidth="1"/>
    <col min="10239" max="10239" width="25.85546875" style="1" customWidth="1"/>
    <col min="10240" max="10240" width="13.7109375" style="1" bestFit="1" customWidth="1"/>
    <col min="10241" max="10241" width="9.140625" style="1" customWidth="1"/>
    <col min="10242" max="10242" width="10" style="1" bestFit="1" customWidth="1"/>
    <col min="10243" max="10243" width="8.28515625" style="1" customWidth="1"/>
    <col min="10244" max="10244" width="10" style="1" bestFit="1" customWidth="1"/>
    <col min="10245" max="10245" width="7.5703125" style="1" customWidth="1"/>
    <col min="10246" max="10246" width="11" style="1" bestFit="1" customWidth="1"/>
    <col min="10247" max="10247" width="8.28515625" style="1" customWidth="1"/>
    <col min="10248" max="10248" width="11" style="1" bestFit="1" customWidth="1"/>
    <col min="10249" max="10249" width="8" style="1" customWidth="1"/>
    <col min="10250" max="10250" width="11.140625" style="1" customWidth="1"/>
    <col min="10251" max="10251" width="8.5703125" style="1" customWidth="1"/>
    <col min="10252" max="10493" width="9.140625" style="1"/>
    <col min="10494" max="10494" width="9.42578125" style="1" bestFit="1" customWidth="1"/>
    <col min="10495" max="10495" width="25.85546875" style="1" customWidth="1"/>
    <col min="10496" max="10496" width="13.7109375" style="1" bestFit="1" customWidth="1"/>
    <col min="10497" max="10497" width="9.140625" style="1" customWidth="1"/>
    <col min="10498" max="10498" width="10" style="1" bestFit="1" customWidth="1"/>
    <col min="10499" max="10499" width="8.28515625" style="1" customWidth="1"/>
    <col min="10500" max="10500" width="10" style="1" bestFit="1" customWidth="1"/>
    <col min="10501" max="10501" width="7.5703125" style="1" customWidth="1"/>
    <col min="10502" max="10502" width="11" style="1" bestFit="1" customWidth="1"/>
    <col min="10503" max="10503" width="8.28515625" style="1" customWidth="1"/>
    <col min="10504" max="10504" width="11" style="1" bestFit="1" customWidth="1"/>
    <col min="10505" max="10505" width="8" style="1" customWidth="1"/>
    <col min="10506" max="10506" width="11.140625" style="1" customWidth="1"/>
    <col min="10507" max="10507" width="8.5703125" style="1" customWidth="1"/>
    <col min="10508" max="10749" width="9.140625" style="1"/>
    <col min="10750" max="10750" width="9.42578125" style="1" bestFit="1" customWidth="1"/>
    <col min="10751" max="10751" width="25.85546875" style="1" customWidth="1"/>
    <col min="10752" max="10752" width="13.7109375" style="1" bestFit="1" customWidth="1"/>
    <col min="10753" max="10753" width="9.140625" style="1" customWidth="1"/>
    <col min="10754" max="10754" width="10" style="1" bestFit="1" customWidth="1"/>
    <col min="10755" max="10755" width="8.28515625" style="1" customWidth="1"/>
    <col min="10756" max="10756" width="10" style="1" bestFit="1" customWidth="1"/>
    <col min="10757" max="10757" width="7.5703125" style="1" customWidth="1"/>
    <col min="10758" max="10758" width="11" style="1" bestFit="1" customWidth="1"/>
    <col min="10759" max="10759" width="8.28515625" style="1" customWidth="1"/>
    <col min="10760" max="10760" width="11" style="1" bestFit="1" customWidth="1"/>
    <col min="10761" max="10761" width="8" style="1" customWidth="1"/>
    <col min="10762" max="10762" width="11.140625" style="1" customWidth="1"/>
    <col min="10763" max="10763" width="8.5703125" style="1" customWidth="1"/>
    <col min="10764" max="11005" width="9.140625" style="1"/>
    <col min="11006" max="11006" width="9.42578125" style="1" bestFit="1" customWidth="1"/>
    <col min="11007" max="11007" width="25.85546875" style="1" customWidth="1"/>
    <col min="11008" max="11008" width="13.7109375" style="1" bestFit="1" customWidth="1"/>
    <col min="11009" max="11009" width="9.140625" style="1" customWidth="1"/>
    <col min="11010" max="11010" width="10" style="1" bestFit="1" customWidth="1"/>
    <col min="11011" max="11011" width="8.28515625" style="1" customWidth="1"/>
    <col min="11012" max="11012" width="10" style="1" bestFit="1" customWidth="1"/>
    <col min="11013" max="11013" width="7.5703125" style="1" customWidth="1"/>
    <col min="11014" max="11014" width="11" style="1" bestFit="1" customWidth="1"/>
    <col min="11015" max="11015" width="8.28515625" style="1" customWidth="1"/>
    <col min="11016" max="11016" width="11" style="1" bestFit="1" customWidth="1"/>
    <col min="11017" max="11017" width="8" style="1" customWidth="1"/>
    <col min="11018" max="11018" width="11.140625" style="1" customWidth="1"/>
    <col min="11019" max="11019" width="8.5703125" style="1" customWidth="1"/>
    <col min="11020" max="11261" width="9.140625" style="1"/>
    <col min="11262" max="11262" width="9.42578125" style="1" bestFit="1" customWidth="1"/>
    <col min="11263" max="11263" width="25.85546875" style="1" customWidth="1"/>
    <col min="11264" max="11264" width="13.7109375" style="1" bestFit="1" customWidth="1"/>
    <col min="11265" max="11265" width="9.140625" style="1" customWidth="1"/>
    <col min="11266" max="11266" width="10" style="1" bestFit="1" customWidth="1"/>
    <col min="11267" max="11267" width="8.28515625" style="1" customWidth="1"/>
    <col min="11268" max="11268" width="10" style="1" bestFit="1" customWidth="1"/>
    <col min="11269" max="11269" width="7.5703125" style="1" customWidth="1"/>
    <col min="11270" max="11270" width="11" style="1" bestFit="1" customWidth="1"/>
    <col min="11271" max="11271" width="8.28515625" style="1" customWidth="1"/>
    <col min="11272" max="11272" width="11" style="1" bestFit="1" customWidth="1"/>
    <col min="11273" max="11273" width="8" style="1" customWidth="1"/>
    <col min="11274" max="11274" width="11.140625" style="1" customWidth="1"/>
    <col min="11275" max="11275" width="8.5703125" style="1" customWidth="1"/>
    <col min="11276" max="11517" width="9.140625" style="1"/>
    <col min="11518" max="11518" width="9.42578125" style="1" bestFit="1" customWidth="1"/>
    <col min="11519" max="11519" width="25.85546875" style="1" customWidth="1"/>
    <col min="11520" max="11520" width="13.7109375" style="1" bestFit="1" customWidth="1"/>
    <col min="11521" max="11521" width="9.140625" style="1" customWidth="1"/>
    <col min="11522" max="11522" width="10" style="1" bestFit="1" customWidth="1"/>
    <col min="11523" max="11523" width="8.28515625" style="1" customWidth="1"/>
    <col min="11524" max="11524" width="10" style="1" bestFit="1" customWidth="1"/>
    <col min="11525" max="11525" width="7.5703125" style="1" customWidth="1"/>
    <col min="11526" max="11526" width="11" style="1" bestFit="1" customWidth="1"/>
    <col min="11527" max="11527" width="8.28515625" style="1" customWidth="1"/>
    <col min="11528" max="11528" width="11" style="1" bestFit="1" customWidth="1"/>
    <col min="11529" max="11529" width="8" style="1" customWidth="1"/>
    <col min="11530" max="11530" width="11.140625" style="1" customWidth="1"/>
    <col min="11531" max="11531" width="8.5703125" style="1" customWidth="1"/>
    <col min="11532" max="11773" width="9.140625" style="1"/>
    <col min="11774" max="11774" width="9.42578125" style="1" bestFit="1" customWidth="1"/>
    <col min="11775" max="11775" width="25.85546875" style="1" customWidth="1"/>
    <col min="11776" max="11776" width="13.7109375" style="1" bestFit="1" customWidth="1"/>
    <col min="11777" max="11777" width="9.140625" style="1" customWidth="1"/>
    <col min="11778" max="11778" width="10" style="1" bestFit="1" customWidth="1"/>
    <col min="11779" max="11779" width="8.28515625" style="1" customWidth="1"/>
    <col min="11780" max="11780" width="10" style="1" bestFit="1" customWidth="1"/>
    <col min="11781" max="11781" width="7.5703125" style="1" customWidth="1"/>
    <col min="11782" max="11782" width="11" style="1" bestFit="1" customWidth="1"/>
    <col min="11783" max="11783" width="8.28515625" style="1" customWidth="1"/>
    <col min="11784" max="11784" width="11" style="1" bestFit="1" customWidth="1"/>
    <col min="11785" max="11785" width="8" style="1" customWidth="1"/>
    <col min="11786" max="11786" width="11.140625" style="1" customWidth="1"/>
    <col min="11787" max="11787" width="8.5703125" style="1" customWidth="1"/>
    <col min="11788" max="12029" width="9.140625" style="1"/>
    <col min="12030" max="12030" width="9.42578125" style="1" bestFit="1" customWidth="1"/>
    <col min="12031" max="12031" width="25.85546875" style="1" customWidth="1"/>
    <col min="12032" max="12032" width="13.7109375" style="1" bestFit="1" customWidth="1"/>
    <col min="12033" max="12033" width="9.140625" style="1" customWidth="1"/>
    <col min="12034" max="12034" width="10" style="1" bestFit="1" customWidth="1"/>
    <col min="12035" max="12035" width="8.28515625" style="1" customWidth="1"/>
    <col min="12036" max="12036" width="10" style="1" bestFit="1" customWidth="1"/>
    <col min="12037" max="12037" width="7.5703125" style="1" customWidth="1"/>
    <col min="12038" max="12038" width="11" style="1" bestFit="1" customWidth="1"/>
    <col min="12039" max="12039" width="8.28515625" style="1" customWidth="1"/>
    <col min="12040" max="12040" width="11" style="1" bestFit="1" customWidth="1"/>
    <col min="12041" max="12041" width="8" style="1" customWidth="1"/>
    <col min="12042" max="12042" width="11.140625" style="1" customWidth="1"/>
    <col min="12043" max="12043" width="8.5703125" style="1" customWidth="1"/>
    <col min="12044" max="12285" width="9.140625" style="1"/>
    <col min="12286" max="12286" width="9.42578125" style="1" bestFit="1" customWidth="1"/>
    <col min="12287" max="12287" width="25.85546875" style="1" customWidth="1"/>
    <col min="12288" max="12288" width="13.7109375" style="1" bestFit="1" customWidth="1"/>
    <col min="12289" max="12289" width="9.140625" style="1" customWidth="1"/>
    <col min="12290" max="12290" width="10" style="1" bestFit="1" customWidth="1"/>
    <col min="12291" max="12291" width="8.28515625" style="1" customWidth="1"/>
    <col min="12292" max="12292" width="10" style="1" bestFit="1" customWidth="1"/>
    <col min="12293" max="12293" width="7.5703125" style="1" customWidth="1"/>
    <col min="12294" max="12294" width="11" style="1" bestFit="1" customWidth="1"/>
    <col min="12295" max="12295" width="8.28515625" style="1" customWidth="1"/>
    <col min="12296" max="12296" width="11" style="1" bestFit="1" customWidth="1"/>
    <col min="12297" max="12297" width="8" style="1" customWidth="1"/>
    <col min="12298" max="12298" width="11.140625" style="1" customWidth="1"/>
    <col min="12299" max="12299" width="8.5703125" style="1" customWidth="1"/>
    <col min="12300" max="12541" width="9.140625" style="1"/>
    <col min="12542" max="12542" width="9.42578125" style="1" bestFit="1" customWidth="1"/>
    <col min="12543" max="12543" width="25.85546875" style="1" customWidth="1"/>
    <col min="12544" max="12544" width="13.7109375" style="1" bestFit="1" customWidth="1"/>
    <col min="12545" max="12545" width="9.140625" style="1" customWidth="1"/>
    <col min="12546" max="12546" width="10" style="1" bestFit="1" customWidth="1"/>
    <col min="12547" max="12547" width="8.28515625" style="1" customWidth="1"/>
    <col min="12548" max="12548" width="10" style="1" bestFit="1" customWidth="1"/>
    <col min="12549" max="12549" width="7.5703125" style="1" customWidth="1"/>
    <col min="12550" max="12550" width="11" style="1" bestFit="1" customWidth="1"/>
    <col min="12551" max="12551" width="8.28515625" style="1" customWidth="1"/>
    <col min="12552" max="12552" width="11" style="1" bestFit="1" customWidth="1"/>
    <col min="12553" max="12553" width="8" style="1" customWidth="1"/>
    <col min="12554" max="12554" width="11.140625" style="1" customWidth="1"/>
    <col min="12555" max="12555" width="8.5703125" style="1" customWidth="1"/>
    <col min="12556" max="12797" width="9.140625" style="1"/>
    <col min="12798" max="12798" width="9.42578125" style="1" bestFit="1" customWidth="1"/>
    <col min="12799" max="12799" width="25.85546875" style="1" customWidth="1"/>
    <col min="12800" max="12800" width="13.7109375" style="1" bestFit="1" customWidth="1"/>
    <col min="12801" max="12801" width="9.140625" style="1" customWidth="1"/>
    <col min="12802" max="12802" width="10" style="1" bestFit="1" customWidth="1"/>
    <col min="12803" max="12803" width="8.28515625" style="1" customWidth="1"/>
    <col min="12804" max="12804" width="10" style="1" bestFit="1" customWidth="1"/>
    <col min="12805" max="12805" width="7.5703125" style="1" customWidth="1"/>
    <col min="12806" max="12806" width="11" style="1" bestFit="1" customWidth="1"/>
    <col min="12807" max="12807" width="8.28515625" style="1" customWidth="1"/>
    <col min="12808" max="12808" width="11" style="1" bestFit="1" customWidth="1"/>
    <col min="12809" max="12809" width="8" style="1" customWidth="1"/>
    <col min="12810" max="12810" width="11.140625" style="1" customWidth="1"/>
    <col min="12811" max="12811" width="8.5703125" style="1" customWidth="1"/>
    <col min="12812" max="13053" width="9.140625" style="1"/>
    <col min="13054" max="13054" width="9.42578125" style="1" bestFit="1" customWidth="1"/>
    <col min="13055" max="13055" width="25.85546875" style="1" customWidth="1"/>
    <col min="13056" max="13056" width="13.7109375" style="1" bestFit="1" customWidth="1"/>
    <col min="13057" max="13057" width="9.140625" style="1" customWidth="1"/>
    <col min="13058" max="13058" width="10" style="1" bestFit="1" customWidth="1"/>
    <col min="13059" max="13059" width="8.28515625" style="1" customWidth="1"/>
    <col min="13060" max="13060" width="10" style="1" bestFit="1" customWidth="1"/>
    <col min="13061" max="13061" width="7.5703125" style="1" customWidth="1"/>
    <col min="13062" max="13062" width="11" style="1" bestFit="1" customWidth="1"/>
    <col min="13063" max="13063" width="8.28515625" style="1" customWidth="1"/>
    <col min="13064" max="13064" width="11" style="1" bestFit="1" customWidth="1"/>
    <col min="13065" max="13065" width="8" style="1" customWidth="1"/>
    <col min="13066" max="13066" width="11.140625" style="1" customWidth="1"/>
    <col min="13067" max="13067" width="8.5703125" style="1" customWidth="1"/>
    <col min="13068" max="13309" width="9.140625" style="1"/>
    <col min="13310" max="13310" width="9.42578125" style="1" bestFit="1" customWidth="1"/>
    <col min="13311" max="13311" width="25.85546875" style="1" customWidth="1"/>
    <col min="13312" max="13312" width="13.7109375" style="1" bestFit="1" customWidth="1"/>
    <col min="13313" max="13313" width="9.140625" style="1" customWidth="1"/>
    <col min="13314" max="13314" width="10" style="1" bestFit="1" customWidth="1"/>
    <col min="13315" max="13315" width="8.28515625" style="1" customWidth="1"/>
    <col min="13316" max="13316" width="10" style="1" bestFit="1" customWidth="1"/>
    <col min="13317" max="13317" width="7.5703125" style="1" customWidth="1"/>
    <col min="13318" max="13318" width="11" style="1" bestFit="1" customWidth="1"/>
    <col min="13319" max="13319" width="8.28515625" style="1" customWidth="1"/>
    <col min="13320" max="13320" width="11" style="1" bestFit="1" customWidth="1"/>
    <col min="13321" max="13321" width="8" style="1" customWidth="1"/>
    <col min="13322" max="13322" width="11.140625" style="1" customWidth="1"/>
    <col min="13323" max="13323" width="8.5703125" style="1" customWidth="1"/>
    <col min="13324" max="13565" width="9.140625" style="1"/>
    <col min="13566" max="13566" width="9.42578125" style="1" bestFit="1" customWidth="1"/>
    <col min="13567" max="13567" width="25.85546875" style="1" customWidth="1"/>
    <col min="13568" max="13568" width="13.7109375" style="1" bestFit="1" customWidth="1"/>
    <col min="13569" max="13569" width="9.140625" style="1" customWidth="1"/>
    <col min="13570" max="13570" width="10" style="1" bestFit="1" customWidth="1"/>
    <col min="13571" max="13571" width="8.28515625" style="1" customWidth="1"/>
    <col min="13572" max="13572" width="10" style="1" bestFit="1" customWidth="1"/>
    <col min="13573" max="13573" width="7.5703125" style="1" customWidth="1"/>
    <col min="13574" max="13574" width="11" style="1" bestFit="1" customWidth="1"/>
    <col min="13575" max="13575" width="8.28515625" style="1" customWidth="1"/>
    <col min="13576" max="13576" width="11" style="1" bestFit="1" customWidth="1"/>
    <col min="13577" max="13577" width="8" style="1" customWidth="1"/>
    <col min="13578" max="13578" width="11.140625" style="1" customWidth="1"/>
    <col min="13579" max="13579" width="8.5703125" style="1" customWidth="1"/>
    <col min="13580" max="13821" width="9.140625" style="1"/>
    <col min="13822" max="13822" width="9.42578125" style="1" bestFit="1" customWidth="1"/>
    <col min="13823" max="13823" width="25.85546875" style="1" customWidth="1"/>
    <col min="13824" max="13824" width="13.7109375" style="1" bestFit="1" customWidth="1"/>
    <col min="13825" max="13825" width="9.140625" style="1" customWidth="1"/>
    <col min="13826" max="13826" width="10" style="1" bestFit="1" customWidth="1"/>
    <col min="13827" max="13827" width="8.28515625" style="1" customWidth="1"/>
    <col min="13828" max="13828" width="10" style="1" bestFit="1" customWidth="1"/>
    <col min="13829" max="13829" width="7.5703125" style="1" customWidth="1"/>
    <col min="13830" max="13830" width="11" style="1" bestFit="1" customWidth="1"/>
    <col min="13831" max="13831" width="8.28515625" style="1" customWidth="1"/>
    <col min="13832" max="13832" width="11" style="1" bestFit="1" customWidth="1"/>
    <col min="13833" max="13833" width="8" style="1" customWidth="1"/>
    <col min="13834" max="13834" width="11.140625" style="1" customWidth="1"/>
    <col min="13835" max="13835" width="8.5703125" style="1" customWidth="1"/>
    <col min="13836" max="14077" width="9.140625" style="1"/>
    <col min="14078" max="14078" width="9.42578125" style="1" bestFit="1" customWidth="1"/>
    <col min="14079" max="14079" width="25.85546875" style="1" customWidth="1"/>
    <col min="14080" max="14080" width="13.7109375" style="1" bestFit="1" customWidth="1"/>
    <col min="14081" max="14081" width="9.140625" style="1" customWidth="1"/>
    <col min="14082" max="14082" width="10" style="1" bestFit="1" customWidth="1"/>
    <col min="14083" max="14083" width="8.28515625" style="1" customWidth="1"/>
    <col min="14084" max="14084" width="10" style="1" bestFit="1" customWidth="1"/>
    <col min="14085" max="14085" width="7.5703125" style="1" customWidth="1"/>
    <col min="14086" max="14086" width="11" style="1" bestFit="1" customWidth="1"/>
    <col min="14087" max="14087" width="8.28515625" style="1" customWidth="1"/>
    <col min="14088" max="14088" width="11" style="1" bestFit="1" customWidth="1"/>
    <col min="14089" max="14089" width="8" style="1" customWidth="1"/>
    <col min="14090" max="14090" width="11.140625" style="1" customWidth="1"/>
    <col min="14091" max="14091" width="8.5703125" style="1" customWidth="1"/>
    <col min="14092" max="14333" width="9.140625" style="1"/>
    <col min="14334" max="14334" width="9.42578125" style="1" bestFit="1" customWidth="1"/>
    <col min="14335" max="14335" width="25.85546875" style="1" customWidth="1"/>
    <col min="14336" max="14336" width="13.7109375" style="1" bestFit="1" customWidth="1"/>
    <col min="14337" max="14337" width="9.140625" style="1" customWidth="1"/>
    <col min="14338" max="14338" width="10" style="1" bestFit="1" customWidth="1"/>
    <col min="14339" max="14339" width="8.28515625" style="1" customWidth="1"/>
    <col min="14340" max="14340" width="10" style="1" bestFit="1" customWidth="1"/>
    <col min="14341" max="14341" width="7.5703125" style="1" customWidth="1"/>
    <col min="14342" max="14342" width="11" style="1" bestFit="1" customWidth="1"/>
    <col min="14343" max="14343" width="8.28515625" style="1" customWidth="1"/>
    <col min="14344" max="14344" width="11" style="1" bestFit="1" customWidth="1"/>
    <col min="14345" max="14345" width="8" style="1" customWidth="1"/>
    <col min="14346" max="14346" width="11.140625" style="1" customWidth="1"/>
    <col min="14347" max="14347" width="8.5703125" style="1" customWidth="1"/>
    <col min="14348" max="14589" width="9.140625" style="1"/>
    <col min="14590" max="14590" width="9.42578125" style="1" bestFit="1" customWidth="1"/>
    <col min="14591" max="14591" width="25.85546875" style="1" customWidth="1"/>
    <col min="14592" max="14592" width="13.7109375" style="1" bestFit="1" customWidth="1"/>
    <col min="14593" max="14593" width="9.140625" style="1" customWidth="1"/>
    <col min="14594" max="14594" width="10" style="1" bestFit="1" customWidth="1"/>
    <col min="14595" max="14595" width="8.28515625" style="1" customWidth="1"/>
    <col min="14596" max="14596" width="10" style="1" bestFit="1" customWidth="1"/>
    <col min="14597" max="14597" width="7.5703125" style="1" customWidth="1"/>
    <col min="14598" max="14598" width="11" style="1" bestFit="1" customWidth="1"/>
    <col min="14599" max="14599" width="8.28515625" style="1" customWidth="1"/>
    <col min="14600" max="14600" width="11" style="1" bestFit="1" customWidth="1"/>
    <col min="14601" max="14601" width="8" style="1" customWidth="1"/>
    <col min="14602" max="14602" width="11.140625" style="1" customWidth="1"/>
    <col min="14603" max="14603" width="8.5703125" style="1" customWidth="1"/>
    <col min="14604" max="14845" width="9.140625" style="1"/>
    <col min="14846" max="14846" width="9.42578125" style="1" bestFit="1" customWidth="1"/>
    <col min="14847" max="14847" width="25.85546875" style="1" customWidth="1"/>
    <col min="14848" max="14848" width="13.7109375" style="1" bestFit="1" customWidth="1"/>
    <col min="14849" max="14849" width="9.140625" style="1" customWidth="1"/>
    <col min="14850" max="14850" width="10" style="1" bestFit="1" customWidth="1"/>
    <col min="14851" max="14851" width="8.28515625" style="1" customWidth="1"/>
    <col min="14852" max="14852" width="10" style="1" bestFit="1" customWidth="1"/>
    <col min="14853" max="14853" width="7.5703125" style="1" customWidth="1"/>
    <col min="14854" max="14854" width="11" style="1" bestFit="1" customWidth="1"/>
    <col min="14855" max="14855" width="8.28515625" style="1" customWidth="1"/>
    <col min="14856" max="14856" width="11" style="1" bestFit="1" customWidth="1"/>
    <col min="14857" max="14857" width="8" style="1" customWidth="1"/>
    <col min="14858" max="14858" width="11.140625" style="1" customWidth="1"/>
    <col min="14859" max="14859" width="8.5703125" style="1" customWidth="1"/>
    <col min="14860" max="15101" width="9.140625" style="1"/>
    <col min="15102" max="15102" width="9.42578125" style="1" bestFit="1" customWidth="1"/>
    <col min="15103" max="15103" width="25.85546875" style="1" customWidth="1"/>
    <col min="15104" max="15104" width="13.7109375" style="1" bestFit="1" customWidth="1"/>
    <col min="15105" max="15105" width="9.140625" style="1" customWidth="1"/>
    <col min="15106" max="15106" width="10" style="1" bestFit="1" customWidth="1"/>
    <col min="15107" max="15107" width="8.28515625" style="1" customWidth="1"/>
    <col min="15108" max="15108" width="10" style="1" bestFit="1" customWidth="1"/>
    <col min="15109" max="15109" width="7.5703125" style="1" customWidth="1"/>
    <col min="15110" max="15110" width="11" style="1" bestFit="1" customWidth="1"/>
    <col min="15111" max="15111" width="8.28515625" style="1" customWidth="1"/>
    <col min="15112" max="15112" width="11" style="1" bestFit="1" customWidth="1"/>
    <col min="15113" max="15113" width="8" style="1" customWidth="1"/>
    <col min="15114" max="15114" width="11.140625" style="1" customWidth="1"/>
    <col min="15115" max="15115" width="8.5703125" style="1" customWidth="1"/>
    <col min="15116" max="15357" width="9.140625" style="1"/>
    <col min="15358" max="15358" width="9.42578125" style="1" bestFit="1" customWidth="1"/>
    <col min="15359" max="15359" width="25.85546875" style="1" customWidth="1"/>
    <col min="15360" max="15360" width="13.7109375" style="1" bestFit="1" customWidth="1"/>
    <col min="15361" max="15361" width="9.140625" style="1" customWidth="1"/>
    <col min="15362" max="15362" width="10" style="1" bestFit="1" customWidth="1"/>
    <col min="15363" max="15363" width="8.28515625" style="1" customWidth="1"/>
    <col min="15364" max="15364" width="10" style="1" bestFit="1" customWidth="1"/>
    <col min="15365" max="15365" width="7.5703125" style="1" customWidth="1"/>
    <col min="15366" max="15366" width="11" style="1" bestFit="1" customWidth="1"/>
    <col min="15367" max="15367" width="8.28515625" style="1" customWidth="1"/>
    <col min="15368" max="15368" width="11" style="1" bestFit="1" customWidth="1"/>
    <col min="15369" max="15369" width="8" style="1" customWidth="1"/>
    <col min="15370" max="15370" width="11.140625" style="1" customWidth="1"/>
    <col min="15371" max="15371" width="8.5703125" style="1" customWidth="1"/>
    <col min="15372" max="15613" width="9.140625" style="1"/>
    <col min="15614" max="15614" width="9.42578125" style="1" bestFit="1" customWidth="1"/>
    <col min="15615" max="15615" width="25.85546875" style="1" customWidth="1"/>
    <col min="15616" max="15616" width="13.7109375" style="1" bestFit="1" customWidth="1"/>
    <col min="15617" max="15617" width="9.140625" style="1" customWidth="1"/>
    <col min="15618" max="15618" width="10" style="1" bestFit="1" customWidth="1"/>
    <col min="15619" max="15619" width="8.28515625" style="1" customWidth="1"/>
    <col min="15620" max="15620" width="10" style="1" bestFit="1" customWidth="1"/>
    <col min="15621" max="15621" width="7.5703125" style="1" customWidth="1"/>
    <col min="15622" max="15622" width="11" style="1" bestFit="1" customWidth="1"/>
    <col min="15623" max="15623" width="8.28515625" style="1" customWidth="1"/>
    <col min="15624" max="15624" width="11" style="1" bestFit="1" customWidth="1"/>
    <col min="15625" max="15625" width="8" style="1" customWidth="1"/>
    <col min="15626" max="15626" width="11.140625" style="1" customWidth="1"/>
    <col min="15627" max="15627" width="8.5703125" style="1" customWidth="1"/>
    <col min="15628" max="15869" width="9.140625" style="1"/>
    <col min="15870" max="15870" width="9.42578125" style="1" bestFit="1" customWidth="1"/>
    <col min="15871" max="15871" width="25.85546875" style="1" customWidth="1"/>
    <col min="15872" max="15872" width="13.7109375" style="1" bestFit="1" customWidth="1"/>
    <col min="15873" max="15873" width="9.140625" style="1" customWidth="1"/>
    <col min="15874" max="15874" width="10" style="1" bestFit="1" customWidth="1"/>
    <col min="15875" max="15875" width="8.28515625" style="1" customWidth="1"/>
    <col min="15876" max="15876" width="10" style="1" bestFit="1" customWidth="1"/>
    <col min="15877" max="15877" width="7.5703125" style="1" customWidth="1"/>
    <col min="15878" max="15878" width="11" style="1" bestFit="1" customWidth="1"/>
    <col min="15879" max="15879" width="8.28515625" style="1" customWidth="1"/>
    <col min="15880" max="15880" width="11" style="1" bestFit="1" customWidth="1"/>
    <col min="15881" max="15881" width="8" style="1" customWidth="1"/>
    <col min="15882" max="15882" width="11.140625" style="1" customWidth="1"/>
    <col min="15883" max="15883" width="8.5703125" style="1" customWidth="1"/>
    <col min="15884" max="16125" width="9.140625" style="1"/>
    <col min="16126" max="16126" width="9.42578125" style="1" bestFit="1" customWidth="1"/>
    <col min="16127" max="16127" width="25.85546875" style="1" customWidth="1"/>
    <col min="16128" max="16128" width="13.7109375" style="1" bestFit="1" customWidth="1"/>
    <col min="16129" max="16129" width="9.140625" style="1" customWidth="1"/>
    <col min="16130" max="16130" width="10" style="1" bestFit="1" customWidth="1"/>
    <col min="16131" max="16131" width="8.28515625" style="1" customWidth="1"/>
    <col min="16132" max="16132" width="10" style="1" bestFit="1" customWidth="1"/>
    <col min="16133" max="16133" width="7.5703125" style="1" customWidth="1"/>
    <col min="16134" max="16134" width="11" style="1" bestFit="1" customWidth="1"/>
    <col min="16135" max="16135" width="8.28515625" style="1" customWidth="1"/>
    <col min="16136" max="16136" width="11" style="1" bestFit="1" customWidth="1"/>
    <col min="16137" max="16137" width="8" style="1" customWidth="1"/>
    <col min="16138" max="16138" width="11.140625" style="1" customWidth="1"/>
    <col min="16139" max="16139" width="8.5703125" style="1" customWidth="1"/>
    <col min="16140" max="16384" width="9.140625" style="1"/>
  </cols>
  <sheetData>
    <row r="1" spans="1:23" ht="27" customHeight="1" x14ac:dyDescent="0.2">
      <c r="A1" s="188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90"/>
    </row>
    <row r="2" spans="1:23" ht="23.25" customHeight="1" x14ac:dyDescent="0.2">
      <c r="A2" s="191" t="s">
        <v>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3" ht="15" x14ac:dyDescent="0.2">
      <c r="A3" s="283" t="s">
        <v>72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3" ht="15" customHeight="1" x14ac:dyDescent="0.2">
      <c r="A4" s="280" t="s">
        <v>73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2"/>
    </row>
    <row r="5" spans="1:23" ht="15" customHeight="1" x14ac:dyDescent="0.25">
      <c r="A5" s="277" t="s">
        <v>428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9"/>
    </row>
    <row r="6" spans="1:23" ht="12.75" customHeight="1" x14ac:dyDescent="0.2">
      <c r="A6" s="286" t="s">
        <v>0</v>
      </c>
      <c r="B6" s="288" t="s">
        <v>5</v>
      </c>
      <c r="C6" s="290" t="s">
        <v>41</v>
      </c>
      <c r="D6" s="290" t="s">
        <v>6</v>
      </c>
      <c r="E6" s="274" t="s">
        <v>42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</row>
    <row r="7" spans="1:23" x14ac:dyDescent="0.2">
      <c r="A7" s="287"/>
      <c r="B7" s="289"/>
      <c r="C7" s="291"/>
      <c r="D7" s="291"/>
      <c r="E7" s="212" t="s">
        <v>43</v>
      </c>
      <c r="F7" s="213"/>
      <c r="G7" s="214"/>
      <c r="H7" s="212" t="s">
        <v>44</v>
      </c>
      <c r="I7" s="213"/>
      <c r="J7" s="214"/>
      <c r="K7" s="212" t="s">
        <v>45</v>
      </c>
      <c r="L7" s="213"/>
      <c r="M7" s="214"/>
      <c r="N7" s="212" t="s">
        <v>46</v>
      </c>
      <c r="O7" s="213"/>
      <c r="P7" s="214"/>
      <c r="Q7" s="212" t="s">
        <v>426</v>
      </c>
      <c r="R7" s="213"/>
      <c r="S7" s="214"/>
      <c r="T7" s="212" t="s">
        <v>427</v>
      </c>
      <c r="U7" s="213"/>
      <c r="V7" s="327"/>
      <c r="W7" s="147"/>
    </row>
    <row r="8" spans="1:23" x14ac:dyDescent="0.2">
      <c r="A8" s="260">
        <v>1</v>
      </c>
      <c r="B8" s="263" t="s">
        <v>48</v>
      </c>
      <c r="C8" s="266">
        <f>P.ORÇAMENTÁRIA!H18</f>
        <v>67983.679127199997</v>
      </c>
      <c r="D8" s="269">
        <f>C8/$C$62</f>
        <v>9.9358988059871478E-2</v>
      </c>
      <c r="E8" s="252">
        <v>1</v>
      </c>
      <c r="F8" s="253"/>
      <c r="G8" s="272"/>
      <c r="H8" s="138"/>
      <c r="I8" s="139"/>
      <c r="J8" s="140"/>
      <c r="K8" s="138"/>
      <c r="L8" s="139"/>
      <c r="M8" s="140"/>
      <c r="N8" s="138"/>
      <c r="O8" s="139"/>
      <c r="P8" s="140"/>
      <c r="Q8" s="138"/>
      <c r="R8" s="139"/>
      <c r="S8" s="140"/>
      <c r="T8" s="138"/>
      <c r="U8" s="139"/>
      <c r="V8" s="141"/>
    </row>
    <row r="9" spans="1:23" x14ac:dyDescent="0.2">
      <c r="A9" s="261"/>
      <c r="B9" s="264"/>
      <c r="C9" s="267"/>
      <c r="D9" s="270"/>
      <c r="E9" s="39"/>
      <c r="F9" s="40"/>
      <c r="G9" s="41"/>
      <c r="H9" s="142"/>
      <c r="I9" s="143"/>
      <c r="J9" s="144"/>
      <c r="K9" s="142"/>
      <c r="L9" s="143"/>
      <c r="M9" s="144"/>
      <c r="N9" s="142"/>
      <c r="O9" s="143"/>
      <c r="P9" s="144"/>
      <c r="Q9" s="142"/>
      <c r="R9" s="143"/>
      <c r="S9" s="144"/>
      <c r="T9" s="142"/>
      <c r="U9" s="143"/>
      <c r="V9" s="145"/>
    </row>
    <row r="10" spans="1:23" x14ac:dyDescent="0.2">
      <c r="A10" s="262"/>
      <c r="B10" s="265"/>
      <c r="C10" s="268"/>
      <c r="D10" s="271"/>
      <c r="E10" s="215">
        <f>C8*E8</f>
        <v>67983.679127199997</v>
      </c>
      <c r="F10" s="216"/>
      <c r="G10" s="217"/>
      <c r="H10" s="215"/>
      <c r="I10" s="216"/>
      <c r="J10" s="217"/>
      <c r="K10" s="215"/>
      <c r="L10" s="216"/>
      <c r="M10" s="217"/>
      <c r="N10" s="215"/>
      <c r="O10" s="216"/>
      <c r="P10" s="217"/>
      <c r="Q10" s="215"/>
      <c r="R10" s="216"/>
      <c r="S10" s="217"/>
      <c r="T10" s="215"/>
      <c r="U10" s="216"/>
      <c r="V10" s="218"/>
    </row>
    <row r="11" spans="1:23" x14ac:dyDescent="0.2">
      <c r="A11" s="260">
        <v>2</v>
      </c>
      <c r="B11" s="263" t="s">
        <v>97</v>
      </c>
      <c r="C11" s="266">
        <f>P.ORÇAMENTÁRIA!H24</f>
        <v>6813.3339999999998</v>
      </c>
      <c r="D11" s="269">
        <f t="shared" ref="D11" si="0">C11/$C$62</f>
        <v>9.9577719276899949E-3</v>
      </c>
      <c r="E11" s="138"/>
      <c r="F11" s="220">
        <v>0.5</v>
      </c>
      <c r="G11" s="273"/>
      <c r="H11" s="252">
        <v>0.5</v>
      </c>
      <c r="I11" s="253"/>
      <c r="J11" s="148"/>
      <c r="K11" s="138"/>
      <c r="L11" s="220"/>
      <c r="M11" s="273"/>
      <c r="N11" s="138"/>
      <c r="O11" s="220"/>
      <c r="P11" s="273"/>
      <c r="Q11" s="138"/>
      <c r="R11" s="139"/>
      <c r="S11" s="140"/>
      <c r="T11" s="138"/>
      <c r="U11" s="139"/>
      <c r="V11" s="141"/>
    </row>
    <row r="12" spans="1:23" x14ac:dyDescent="0.2">
      <c r="A12" s="261"/>
      <c r="B12" s="264"/>
      <c r="C12" s="267"/>
      <c r="D12" s="270"/>
      <c r="E12" s="142"/>
      <c r="F12" s="40"/>
      <c r="G12" s="41"/>
      <c r="H12" s="39"/>
      <c r="I12" s="40"/>
      <c r="J12" s="144"/>
      <c r="K12" s="142"/>
      <c r="L12" s="143"/>
      <c r="M12" s="144"/>
      <c r="N12" s="142"/>
      <c r="O12" s="143"/>
      <c r="P12" s="144"/>
      <c r="Q12" s="142"/>
      <c r="R12" s="143"/>
      <c r="S12" s="144"/>
      <c r="T12" s="142"/>
      <c r="U12" s="143"/>
      <c r="V12" s="145"/>
    </row>
    <row r="13" spans="1:23" x14ac:dyDescent="0.2">
      <c r="A13" s="262"/>
      <c r="B13" s="265"/>
      <c r="C13" s="268"/>
      <c r="D13" s="271"/>
      <c r="E13" s="215">
        <f>C11*F11</f>
        <v>3406.6669999999999</v>
      </c>
      <c r="F13" s="216"/>
      <c r="G13" s="217"/>
      <c r="H13" s="215">
        <f>C11*H11</f>
        <v>3406.6669999999999</v>
      </c>
      <c r="I13" s="216"/>
      <c r="J13" s="217"/>
      <c r="K13" s="215"/>
      <c r="L13" s="216"/>
      <c r="M13" s="217"/>
      <c r="N13" s="215"/>
      <c r="O13" s="216"/>
      <c r="P13" s="217"/>
      <c r="Q13" s="215"/>
      <c r="R13" s="216"/>
      <c r="S13" s="217"/>
      <c r="T13" s="215"/>
      <c r="U13" s="216"/>
      <c r="V13" s="218"/>
    </row>
    <row r="14" spans="1:23" ht="15" customHeight="1" x14ac:dyDescent="0.2">
      <c r="A14" s="260">
        <v>3</v>
      </c>
      <c r="B14" s="263" t="s">
        <v>106</v>
      </c>
      <c r="C14" s="266">
        <f>P.ORÇAMENTÁRIA!H46</f>
        <v>166357.9394</v>
      </c>
      <c r="D14" s="269">
        <f t="shared" ref="D14" si="1">C14/$C$62</f>
        <v>0.24313418642116671</v>
      </c>
      <c r="E14" s="138"/>
      <c r="F14" s="139"/>
      <c r="G14" s="140"/>
      <c r="H14" s="226">
        <v>0.25</v>
      </c>
      <c r="I14" s="227"/>
      <c r="J14" s="228"/>
      <c r="K14" s="226">
        <v>0.25</v>
      </c>
      <c r="L14" s="227"/>
      <c r="M14" s="228"/>
      <c r="N14" s="226">
        <v>0.25</v>
      </c>
      <c r="O14" s="227"/>
      <c r="P14" s="228"/>
      <c r="Q14" s="226">
        <v>0.25</v>
      </c>
      <c r="R14" s="227"/>
      <c r="S14" s="228"/>
      <c r="T14" s="222"/>
      <c r="U14" s="223"/>
      <c r="V14" s="224"/>
    </row>
    <row r="15" spans="1:23" ht="12.75" customHeight="1" x14ac:dyDescent="0.2">
      <c r="A15" s="261"/>
      <c r="B15" s="264"/>
      <c r="C15" s="267"/>
      <c r="D15" s="270"/>
      <c r="E15" s="142"/>
      <c r="F15" s="143"/>
      <c r="G15" s="144"/>
      <c r="H15" s="39"/>
      <c r="I15" s="40"/>
      <c r="J15" s="41"/>
      <c r="K15" s="39"/>
      <c r="L15" s="40"/>
      <c r="M15" s="41"/>
      <c r="N15" s="39"/>
      <c r="O15" s="40"/>
      <c r="P15" s="41"/>
      <c r="Q15" s="39"/>
      <c r="R15" s="40"/>
      <c r="S15" s="41"/>
      <c r="T15" s="142"/>
      <c r="U15" s="143"/>
      <c r="V15" s="145"/>
    </row>
    <row r="16" spans="1:23" x14ac:dyDescent="0.2">
      <c r="A16" s="262"/>
      <c r="B16" s="265"/>
      <c r="C16" s="268"/>
      <c r="D16" s="271"/>
      <c r="E16" s="215"/>
      <c r="F16" s="216"/>
      <c r="G16" s="217"/>
      <c r="H16" s="215">
        <f>C14*H14</f>
        <v>41589.484850000001</v>
      </c>
      <c r="I16" s="216"/>
      <c r="J16" s="217"/>
      <c r="K16" s="215">
        <f>C14*K14</f>
        <v>41589.484850000001</v>
      </c>
      <c r="L16" s="216"/>
      <c r="M16" s="217"/>
      <c r="N16" s="215">
        <f>C14*N14</f>
        <v>41589.484850000001</v>
      </c>
      <c r="O16" s="216"/>
      <c r="P16" s="217"/>
      <c r="Q16" s="215">
        <f>C14*Q14</f>
        <v>41589.484850000001</v>
      </c>
      <c r="R16" s="216"/>
      <c r="S16" s="217"/>
      <c r="T16" s="215"/>
      <c r="U16" s="216"/>
      <c r="V16" s="218"/>
    </row>
    <row r="17" spans="1:22" x14ac:dyDescent="0.2">
      <c r="A17" s="260">
        <v>4</v>
      </c>
      <c r="B17" s="263" t="s">
        <v>139</v>
      </c>
      <c r="C17" s="266">
        <f>P.ORÇAMENTÁRIA!H52</f>
        <v>7083.3187999999991</v>
      </c>
      <c r="D17" s="269">
        <f t="shared" ref="D17" si="2">C17/$C$62</f>
        <v>1.0352358052829757E-2</v>
      </c>
      <c r="E17" s="138"/>
      <c r="F17" s="139"/>
      <c r="G17" s="140"/>
      <c r="H17" s="226">
        <v>0.8</v>
      </c>
      <c r="I17" s="227"/>
      <c r="J17" s="228"/>
      <c r="K17" s="226">
        <v>0.2</v>
      </c>
      <c r="L17" s="227"/>
      <c r="M17" s="228"/>
      <c r="N17" s="219"/>
      <c r="O17" s="220"/>
      <c r="P17" s="273"/>
      <c r="Q17" s="219"/>
      <c r="R17" s="220"/>
      <c r="S17" s="273"/>
      <c r="T17" s="222"/>
      <c r="U17" s="223"/>
      <c r="V17" s="224"/>
    </row>
    <row r="18" spans="1:22" x14ac:dyDescent="0.2">
      <c r="A18" s="261"/>
      <c r="B18" s="264"/>
      <c r="C18" s="267"/>
      <c r="D18" s="270"/>
      <c r="E18" s="142"/>
      <c r="F18" s="143"/>
      <c r="G18" s="144"/>
      <c r="H18" s="39"/>
      <c r="I18" s="40"/>
      <c r="J18" s="41"/>
      <c r="K18" s="39"/>
      <c r="L18" s="143"/>
      <c r="M18" s="144"/>
      <c r="N18" s="142"/>
      <c r="O18" s="143"/>
      <c r="P18" s="144"/>
      <c r="Q18" s="142"/>
      <c r="R18" s="143"/>
      <c r="S18" s="144"/>
      <c r="T18" s="142"/>
      <c r="U18" s="143"/>
      <c r="V18" s="145"/>
    </row>
    <row r="19" spans="1:22" x14ac:dyDescent="0.2">
      <c r="A19" s="262"/>
      <c r="B19" s="265"/>
      <c r="C19" s="268"/>
      <c r="D19" s="271"/>
      <c r="E19" s="215"/>
      <c r="F19" s="216"/>
      <c r="G19" s="217"/>
      <c r="H19" s="215">
        <f>C17*H17</f>
        <v>5666.6550399999996</v>
      </c>
      <c r="I19" s="216"/>
      <c r="J19" s="217"/>
      <c r="K19" s="215">
        <f>C17*K17</f>
        <v>1416.6637599999999</v>
      </c>
      <c r="L19" s="216"/>
      <c r="M19" s="217"/>
      <c r="N19" s="215"/>
      <c r="O19" s="216"/>
      <c r="P19" s="217"/>
      <c r="Q19" s="215"/>
      <c r="R19" s="216"/>
      <c r="S19" s="217"/>
      <c r="T19" s="215"/>
      <c r="U19" s="216"/>
      <c r="V19" s="218"/>
    </row>
    <row r="20" spans="1:22" x14ac:dyDescent="0.2">
      <c r="A20" s="260">
        <v>5</v>
      </c>
      <c r="B20" s="263" t="s">
        <v>148</v>
      </c>
      <c r="C20" s="266">
        <f>P.ORÇAMENTÁRIA!H57</f>
        <v>5185.9333999999999</v>
      </c>
      <c r="D20" s="269">
        <f t="shared" ref="D20" si="3">C20/$C$62</f>
        <v>7.5793058184715342E-3</v>
      </c>
      <c r="E20" s="138"/>
      <c r="F20" s="139"/>
      <c r="G20" s="140"/>
      <c r="H20" s="219"/>
      <c r="I20" s="220"/>
      <c r="J20" s="273"/>
      <c r="K20" s="226">
        <v>1</v>
      </c>
      <c r="L20" s="227"/>
      <c r="M20" s="228"/>
      <c r="N20" s="219"/>
      <c r="O20" s="220"/>
      <c r="P20" s="273"/>
      <c r="Q20" s="219"/>
      <c r="R20" s="220"/>
      <c r="S20" s="273"/>
      <c r="T20" s="222"/>
      <c r="U20" s="223"/>
      <c r="V20" s="224"/>
    </row>
    <row r="21" spans="1:22" x14ac:dyDescent="0.2">
      <c r="A21" s="261"/>
      <c r="B21" s="264"/>
      <c r="C21" s="267"/>
      <c r="D21" s="270"/>
      <c r="E21" s="142"/>
      <c r="F21" s="143"/>
      <c r="G21" s="144"/>
      <c r="H21" s="142"/>
      <c r="I21" s="143"/>
      <c r="J21" s="144"/>
      <c r="K21" s="39"/>
      <c r="L21" s="40"/>
      <c r="M21" s="41"/>
      <c r="N21" s="142"/>
      <c r="O21" s="143"/>
      <c r="P21" s="144"/>
      <c r="Q21" s="142"/>
      <c r="R21" s="143"/>
      <c r="S21" s="144"/>
      <c r="T21" s="142"/>
      <c r="U21" s="143"/>
      <c r="V21" s="145"/>
    </row>
    <row r="22" spans="1:22" x14ac:dyDescent="0.2">
      <c r="A22" s="262"/>
      <c r="B22" s="265"/>
      <c r="C22" s="268"/>
      <c r="D22" s="271"/>
      <c r="E22" s="215"/>
      <c r="F22" s="216"/>
      <c r="G22" s="217"/>
      <c r="H22" s="215"/>
      <c r="I22" s="216"/>
      <c r="J22" s="217"/>
      <c r="K22" s="215">
        <f>C20*K20</f>
        <v>5185.9333999999999</v>
      </c>
      <c r="L22" s="216"/>
      <c r="M22" s="217"/>
      <c r="N22" s="215"/>
      <c r="O22" s="216"/>
      <c r="P22" s="217"/>
      <c r="Q22" s="215"/>
      <c r="R22" s="216"/>
      <c r="S22" s="217"/>
      <c r="T22" s="215"/>
      <c r="U22" s="216"/>
      <c r="V22" s="218"/>
    </row>
    <row r="23" spans="1:22" x14ac:dyDescent="0.2">
      <c r="A23" s="260">
        <v>6</v>
      </c>
      <c r="B23" s="263" t="s">
        <v>156</v>
      </c>
      <c r="C23" s="266">
        <f>P.ORÇAMENTÁRIA!H64</f>
        <v>1387.4490000000001</v>
      </c>
      <c r="D23" s="269">
        <f t="shared" ref="D23" si="4">C23/$C$62</f>
        <v>2.0277738774147217E-3</v>
      </c>
      <c r="E23" s="138"/>
      <c r="F23" s="139"/>
      <c r="G23" s="140"/>
      <c r="H23" s="219"/>
      <c r="I23" s="220"/>
      <c r="J23" s="273"/>
      <c r="K23" s="226">
        <v>1</v>
      </c>
      <c r="L23" s="227"/>
      <c r="M23" s="228"/>
      <c r="N23" s="219"/>
      <c r="O23" s="220"/>
      <c r="P23" s="273"/>
      <c r="Q23" s="219"/>
      <c r="R23" s="220"/>
      <c r="S23" s="273"/>
      <c r="T23" s="222"/>
      <c r="U23" s="223"/>
      <c r="V23" s="224"/>
    </row>
    <row r="24" spans="1:22" x14ac:dyDescent="0.2">
      <c r="A24" s="261"/>
      <c r="B24" s="264"/>
      <c r="C24" s="267"/>
      <c r="D24" s="270"/>
      <c r="E24" s="142"/>
      <c r="F24" s="143"/>
      <c r="G24" s="144"/>
      <c r="H24" s="142"/>
      <c r="I24" s="143"/>
      <c r="J24" s="144"/>
      <c r="K24" s="39"/>
      <c r="L24" s="40"/>
      <c r="M24" s="41"/>
      <c r="N24" s="142"/>
      <c r="O24" s="143"/>
      <c r="P24" s="144"/>
      <c r="Q24" s="142"/>
      <c r="R24" s="143"/>
      <c r="S24" s="144"/>
      <c r="T24" s="142"/>
      <c r="U24" s="143"/>
      <c r="V24" s="145"/>
    </row>
    <row r="25" spans="1:22" x14ac:dyDescent="0.2">
      <c r="A25" s="262"/>
      <c r="B25" s="265"/>
      <c r="C25" s="268"/>
      <c r="D25" s="271"/>
      <c r="E25" s="215"/>
      <c r="F25" s="216"/>
      <c r="G25" s="217"/>
      <c r="H25" s="215"/>
      <c r="I25" s="216"/>
      <c r="J25" s="217"/>
      <c r="K25" s="215">
        <f>C23*K23</f>
        <v>1387.4490000000001</v>
      </c>
      <c r="L25" s="216"/>
      <c r="M25" s="217"/>
      <c r="N25" s="215"/>
      <c r="O25" s="216"/>
      <c r="P25" s="217"/>
      <c r="Q25" s="215"/>
      <c r="R25" s="216"/>
      <c r="S25" s="217"/>
      <c r="T25" s="215"/>
      <c r="U25" s="216"/>
      <c r="V25" s="218"/>
    </row>
    <row r="26" spans="1:22" x14ac:dyDescent="0.2">
      <c r="A26" s="260">
        <v>7</v>
      </c>
      <c r="B26" s="263" t="s">
        <v>167</v>
      </c>
      <c r="C26" s="266">
        <f>P.ORÇAMENTÁRIA!H71</f>
        <v>30175.201410000001</v>
      </c>
      <c r="D26" s="269">
        <f t="shared" ref="D26" si="5">C26/$C$62</f>
        <v>4.4101430153415284E-2</v>
      </c>
      <c r="E26" s="138"/>
      <c r="F26" s="139"/>
      <c r="G26" s="140"/>
      <c r="H26" s="219"/>
      <c r="I26" s="220"/>
      <c r="J26" s="273"/>
      <c r="K26" s="226">
        <v>0.3</v>
      </c>
      <c r="L26" s="227"/>
      <c r="M26" s="228"/>
      <c r="N26" s="226">
        <v>0.7</v>
      </c>
      <c r="O26" s="227"/>
      <c r="P26" s="228"/>
      <c r="Q26" s="219"/>
      <c r="R26" s="220"/>
      <c r="S26" s="273"/>
      <c r="T26" s="222"/>
      <c r="U26" s="223"/>
      <c r="V26" s="224"/>
    </row>
    <row r="27" spans="1:22" x14ac:dyDescent="0.2">
      <c r="A27" s="261"/>
      <c r="B27" s="264"/>
      <c r="C27" s="267"/>
      <c r="D27" s="270"/>
      <c r="E27" s="142"/>
      <c r="F27" s="143"/>
      <c r="G27" s="144"/>
      <c r="H27" s="142"/>
      <c r="I27" s="143"/>
      <c r="J27" s="144"/>
      <c r="K27" s="142"/>
      <c r="L27" s="143"/>
      <c r="M27" s="41"/>
      <c r="N27" s="39"/>
      <c r="O27" s="40"/>
      <c r="P27" s="41"/>
      <c r="Q27" s="142"/>
      <c r="R27" s="143"/>
      <c r="S27" s="144"/>
      <c r="T27" s="142"/>
      <c r="U27" s="143"/>
      <c r="V27" s="145"/>
    </row>
    <row r="28" spans="1:22" x14ac:dyDescent="0.2">
      <c r="A28" s="262"/>
      <c r="B28" s="265"/>
      <c r="C28" s="268"/>
      <c r="D28" s="271"/>
      <c r="E28" s="215"/>
      <c r="F28" s="216"/>
      <c r="G28" s="217"/>
      <c r="H28" s="215"/>
      <c r="I28" s="216"/>
      <c r="J28" s="217"/>
      <c r="K28" s="215">
        <f>C26*K26</f>
        <v>9052.5604230000008</v>
      </c>
      <c r="L28" s="216"/>
      <c r="M28" s="217"/>
      <c r="N28" s="215">
        <f>C26*N26</f>
        <v>21122.640986999999</v>
      </c>
      <c r="O28" s="216"/>
      <c r="P28" s="217"/>
      <c r="Q28" s="215"/>
      <c r="R28" s="216"/>
      <c r="S28" s="217"/>
      <c r="T28" s="215"/>
      <c r="U28" s="216"/>
      <c r="V28" s="218"/>
    </row>
    <row r="29" spans="1:22" x14ac:dyDescent="0.2">
      <c r="A29" s="260">
        <v>8</v>
      </c>
      <c r="B29" s="263" t="s">
        <v>176</v>
      </c>
      <c r="C29" s="266">
        <f>P.ORÇAMENTÁRIA!H74</f>
        <v>8493.1650000000009</v>
      </c>
      <c r="D29" s="269">
        <f t="shared" ref="D29" si="6">C29/$C$62</f>
        <v>1.241286571511674E-2</v>
      </c>
      <c r="E29" s="138"/>
      <c r="F29" s="139"/>
      <c r="G29" s="140"/>
      <c r="H29" s="219"/>
      <c r="I29" s="220"/>
      <c r="J29" s="273"/>
      <c r="K29" s="219"/>
      <c r="L29" s="220"/>
      <c r="M29" s="273"/>
      <c r="N29" s="226">
        <v>1</v>
      </c>
      <c r="O29" s="227"/>
      <c r="P29" s="228"/>
      <c r="Q29" s="219"/>
      <c r="R29" s="220"/>
      <c r="S29" s="273"/>
      <c r="T29" s="222"/>
      <c r="U29" s="223"/>
      <c r="V29" s="224"/>
    </row>
    <row r="30" spans="1:22" x14ac:dyDescent="0.2">
      <c r="A30" s="261"/>
      <c r="B30" s="264"/>
      <c r="C30" s="267"/>
      <c r="D30" s="270"/>
      <c r="E30" s="142"/>
      <c r="F30" s="143"/>
      <c r="G30" s="144"/>
      <c r="H30" s="142"/>
      <c r="I30" s="143"/>
      <c r="J30" s="144"/>
      <c r="K30" s="142"/>
      <c r="L30" s="143"/>
      <c r="M30" s="144"/>
      <c r="N30" s="39"/>
      <c r="O30" s="40"/>
      <c r="P30" s="41"/>
      <c r="Q30" s="142"/>
      <c r="R30" s="143"/>
      <c r="S30" s="144"/>
      <c r="T30" s="142"/>
      <c r="U30" s="143"/>
      <c r="V30" s="145"/>
    </row>
    <row r="31" spans="1:22" x14ac:dyDescent="0.2">
      <c r="A31" s="262"/>
      <c r="B31" s="265"/>
      <c r="C31" s="268"/>
      <c r="D31" s="271"/>
      <c r="E31" s="215"/>
      <c r="F31" s="216"/>
      <c r="G31" s="217"/>
      <c r="H31" s="215"/>
      <c r="I31" s="216"/>
      <c r="J31" s="217"/>
      <c r="K31" s="215"/>
      <c r="L31" s="216"/>
      <c r="M31" s="217"/>
      <c r="N31" s="215">
        <f>C29*N29</f>
        <v>8493.1650000000009</v>
      </c>
      <c r="O31" s="216"/>
      <c r="P31" s="217"/>
      <c r="Q31" s="215"/>
      <c r="R31" s="216"/>
      <c r="S31" s="217"/>
      <c r="T31" s="215"/>
      <c r="U31" s="216"/>
      <c r="V31" s="218"/>
    </row>
    <row r="32" spans="1:22" x14ac:dyDescent="0.2">
      <c r="A32" s="260">
        <v>9</v>
      </c>
      <c r="B32" s="263" t="s">
        <v>181</v>
      </c>
      <c r="C32" s="266">
        <f>P.ORÇAMENTÁRIA!H79</f>
        <v>1173.4067</v>
      </c>
      <c r="D32" s="269">
        <f t="shared" ref="D32" si="7">C32/$C$62</f>
        <v>1.7149484080808831E-3</v>
      </c>
      <c r="E32" s="138"/>
      <c r="F32" s="139"/>
      <c r="G32" s="140"/>
      <c r="H32" s="219"/>
      <c r="I32" s="220"/>
      <c r="J32" s="273"/>
      <c r="K32" s="226">
        <v>1</v>
      </c>
      <c r="L32" s="227"/>
      <c r="M32" s="228"/>
      <c r="N32" s="219"/>
      <c r="O32" s="220"/>
      <c r="P32" s="273"/>
      <c r="Q32" s="219"/>
      <c r="R32" s="220"/>
      <c r="S32" s="273"/>
      <c r="T32" s="222"/>
      <c r="U32" s="223"/>
      <c r="V32" s="224"/>
    </row>
    <row r="33" spans="1:22" x14ac:dyDescent="0.2">
      <c r="A33" s="261"/>
      <c r="B33" s="264"/>
      <c r="C33" s="267"/>
      <c r="D33" s="270"/>
      <c r="E33" s="142"/>
      <c r="F33" s="143"/>
      <c r="G33" s="144"/>
      <c r="H33" s="142"/>
      <c r="I33" s="143"/>
      <c r="J33" s="144"/>
      <c r="K33" s="39"/>
      <c r="L33" s="40"/>
      <c r="M33" s="41"/>
      <c r="N33" s="142"/>
      <c r="O33" s="143"/>
      <c r="P33" s="144"/>
      <c r="Q33" s="142"/>
      <c r="R33" s="143"/>
      <c r="S33" s="144"/>
      <c r="T33" s="142"/>
      <c r="U33" s="143"/>
      <c r="V33" s="145"/>
    </row>
    <row r="34" spans="1:22" x14ac:dyDescent="0.2">
      <c r="A34" s="262"/>
      <c r="B34" s="265"/>
      <c r="C34" s="268"/>
      <c r="D34" s="271"/>
      <c r="E34" s="215"/>
      <c r="F34" s="216"/>
      <c r="G34" s="217"/>
      <c r="H34" s="215"/>
      <c r="I34" s="216"/>
      <c r="J34" s="217"/>
      <c r="K34" s="215">
        <f>C32*K32</f>
        <v>1173.4067</v>
      </c>
      <c r="L34" s="216"/>
      <c r="M34" s="217"/>
      <c r="N34" s="215"/>
      <c r="O34" s="216"/>
      <c r="P34" s="217"/>
      <c r="Q34" s="215"/>
      <c r="R34" s="216"/>
      <c r="S34" s="217"/>
      <c r="T34" s="215"/>
      <c r="U34" s="216"/>
      <c r="V34" s="218"/>
    </row>
    <row r="35" spans="1:22" x14ac:dyDescent="0.2">
      <c r="A35" s="260">
        <v>10</v>
      </c>
      <c r="B35" s="263" t="s">
        <v>189</v>
      </c>
      <c r="C35" s="266">
        <f>P.ORÇAMENTÁRIA!H88</f>
        <v>26287.476900000001</v>
      </c>
      <c r="D35" s="269">
        <f t="shared" ref="D35" si="8">C35/$C$62</f>
        <v>3.8419472687618021E-2</v>
      </c>
      <c r="E35" s="138"/>
      <c r="F35" s="139"/>
      <c r="G35" s="140"/>
      <c r="H35" s="219"/>
      <c r="I35" s="220"/>
      <c r="J35" s="273"/>
      <c r="K35" s="226">
        <v>0.5</v>
      </c>
      <c r="L35" s="227"/>
      <c r="M35" s="228"/>
      <c r="N35" s="226">
        <v>0.5</v>
      </c>
      <c r="O35" s="227"/>
      <c r="P35" s="228"/>
      <c r="Q35" s="219"/>
      <c r="R35" s="220"/>
      <c r="S35" s="273"/>
      <c r="T35" s="222"/>
      <c r="U35" s="223"/>
      <c r="V35" s="224"/>
    </row>
    <row r="36" spans="1:22" x14ac:dyDescent="0.2">
      <c r="A36" s="261"/>
      <c r="B36" s="264"/>
      <c r="C36" s="267"/>
      <c r="D36" s="270"/>
      <c r="E36" s="142"/>
      <c r="F36" s="143"/>
      <c r="G36" s="144"/>
      <c r="H36" s="142"/>
      <c r="I36" s="143"/>
      <c r="J36" s="144"/>
      <c r="K36" s="39"/>
      <c r="L36" s="40"/>
      <c r="M36" s="41"/>
      <c r="N36" s="39"/>
      <c r="O36" s="40"/>
      <c r="P36" s="41"/>
      <c r="Q36" s="142"/>
      <c r="R36" s="143"/>
      <c r="S36" s="144"/>
      <c r="T36" s="142"/>
      <c r="U36" s="143"/>
      <c r="V36" s="145"/>
    </row>
    <row r="37" spans="1:22" x14ac:dyDescent="0.2">
      <c r="A37" s="262"/>
      <c r="B37" s="265"/>
      <c r="C37" s="268"/>
      <c r="D37" s="271"/>
      <c r="E37" s="215"/>
      <c r="F37" s="216"/>
      <c r="G37" s="217"/>
      <c r="H37" s="215"/>
      <c r="I37" s="216"/>
      <c r="J37" s="217"/>
      <c r="K37" s="215">
        <f>C35*K35</f>
        <v>13143.738450000001</v>
      </c>
      <c r="L37" s="216"/>
      <c r="M37" s="217"/>
      <c r="N37" s="215">
        <f>C35*N35</f>
        <v>13143.738450000001</v>
      </c>
      <c r="O37" s="216"/>
      <c r="P37" s="217"/>
      <c r="Q37" s="215"/>
      <c r="R37" s="216"/>
      <c r="S37" s="217"/>
      <c r="T37" s="215"/>
      <c r="U37" s="216"/>
      <c r="V37" s="218"/>
    </row>
    <row r="38" spans="1:22" x14ac:dyDescent="0.2">
      <c r="A38" s="260">
        <v>11</v>
      </c>
      <c r="B38" s="263" t="s">
        <v>205</v>
      </c>
      <c r="C38" s="266">
        <f>P.ORÇAMENTÁRIA!H98</f>
        <v>2776.6142</v>
      </c>
      <c r="D38" s="269">
        <f t="shared" ref="D38" si="9">C38/$C$62</f>
        <v>4.0580560023602856E-3</v>
      </c>
      <c r="E38" s="138"/>
      <c r="F38" s="139"/>
      <c r="G38" s="140"/>
      <c r="H38" s="219"/>
      <c r="I38" s="220"/>
      <c r="J38" s="273"/>
      <c r="K38" s="219"/>
      <c r="L38" s="220"/>
      <c r="M38" s="273"/>
      <c r="N38" s="226">
        <v>0.5</v>
      </c>
      <c r="O38" s="227"/>
      <c r="P38" s="228"/>
      <c r="Q38" s="226">
        <v>0.5</v>
      </c>
      <c r="R38" s="227"/>
      <c r="S38" s="228"/>
      <c r="T38" s="222"/>
      <c r="U38" s="223"/>
      <c r="V38" s="224"/>
    </row>
    <row r="39" spans="1:22" x14ac:dyDescent="0.2">
      <c r="A39" s="261"/>
      <c r="B39" s="264"/>
      <c r="C39" s="267"/>
      <c r="D39" s="270"/>
      <c r="E39" s="142"/>
      <c r="F39" s="143"/>
      <c r="G39" s="144"/>
      <c r="H39" s="142"/>
      <c r="I39" s="143"/>
      <c r="J39" s="144"/>
      <c r="K39" s="142"/>
      <c r="L39" s="143"/>
      <c r="M39" s="144"/>
      <c r="N39" s="39"/>
      <c r="O39" s="40"/>
      <c r="P39" s="41"/>
      <c r="Q39" s="39"/>
      <c r="R39" s="40"/>
      <c r="S39" s="41"/>
      <c r="T39" s="142"/>
      <c r="U39" s="143"/>
      <c r="V39" s="145"/>
    </row>
    <row r="40" spans="1:22" x14ac:dyDescent="0.2">
      <c r="A40" s="262"/>
      <c r="B40" s="265"/>
      <c r="C40" s="268"/>
      <c r="D40" s="271"/>
      <c r="E40" s="215"/>
      <c r="F40" s="216"/>
      <c r="G40" s="217"/>
      <c r="H40" s="215"/>
      <c r="I40" s="216"/>
      <c r="J40" s="217"/>
      <c r="K40" s="215"/>
      <c r="L40" s="216"/>
      <c r="M40" s="217"/>
      <c r="N40" s="215">
        <f>C38*N38</f>
        <v>1388.3071</v>
      </c>
      <c r="O40" s="216"/>
      <c r="P40" s="217"/>
      <c r="Q40" s="215">
        <f>C38*Q38</f>
        <v>1388.3071</v>
      </c>
      <c r="R40" s="216"/>
      <c r="S40" s="217"/>
      <c r="T40" s="215"/>
      <c r="U40" s="216"/>
      <c r="V40" s="218"/>
    </row>
    <row r="41" spans="1:22" x14ac:dyDescent="0.2">
      <c r="A41" s="260">
        <v>12</v>
      </c>
      <c r="B41" s="263" t="s">
        <v>221</v>
      </c>
      <c r="C41" s="266">
        <f>P.ORÇAMENTÁRIA!H124</f>
        <v>31217.666399999998</v>
      </c>
      <c r="D41" s="269">
        <f t="shared" ref="D41" si="10">C41/$C$62</f>
        <v>4.5625005632471738E-2</v>
      </c>
      <c r="E41" s="138"/>
      <c r="F41" s="139"/>
      <c r="G41" s="140"/>
      <c r="H41" s="226">
        <v>0.25</v>
      </c>
      <c r="I41" s="227"/>
      <c r="J41" s="228"/>
      <c r="K41" s="226">
        <v>0.25</v>
      </c>
      <c r="L41" s="227"/>
      <c r="M41" s="228"/>
      <c r="N41" s="226">
        <v>0.25</v>
      </c>
      <c r="O41" s="227"/>
      <c r="P41" s="228"/>
      <c r="Q41" s="226">
        <v>0.25</v>
      </c>
      <c r="R41" s="227"/>
      <c r="S41" s="228"/>
      <c r="T41" s="222"/>
      <c r="U41" s="223"/>
      <c r="V41" s="224"/>
    </row>
    <row r="42" spans="1:22" x14ac:dyDescent="0.2">
      <c r="A42" s="261"/>
      <c r="B42" s="264"/>
      <c r="C42" s="267"/>
      <c r="D42" s="270"/>
      <c r="E42" s="142"/>
      <c r="F42" s="143"/>
      <c r="G42" s="144"/>
      <c r="H42" s="39"/>
      <c r="I42" s="40"/>
      <c r="J42" s="41"/>
      <c r="K42" s="39"/>
      <c r="L42" s="40"/>
      <c r="M42" s="41"/>
      <c r="N42" s="39"/>
      <c r="O42" s="40"/>
      <c r="P42" s="41"/>
      <c r="Q42" s="39"/>
      <c r="R42" s="40"/>
      <c r="S42" s="41"/>
      <c r="T42" s="142"/>
      <c r="U42" s="143"/>
      <c r="V42" s="145"/>
    </row>
    <row r="43" spans="1:22" x14ac:dyDescent="0.2">
      <c r="A43" s="262"/>
      <c r="B43" s="265"/>
      <c r="C43" s="268"/>
      <c r="D43" s="271"/>
      <c r="E43" s="215"/>
      <c r="F43" s="216"/>
      <c r="G43" s="217"/>
      <c r="H43" s="215">
        <f>C41*H41</f>
        <v>7804.4165999999996</v>
      </c>
      <c r="I43" s="216"/>
      <c r="J43" s="217"/>
      <c r="K43" s="215">
        <f>C41*K41</f>
        <v>7804.4165999999996</v>
      </c>
      <c r="L43" s="216"/>
      <c r="M43" s="217"/>
      <c r="N43" s="215">
        <f>C41*N41</f>
        <v>7804.4165999999996</v>
      </c>
      <c r="O43" s="216"/>
      <c r="P43" s="217"/>
      <c r="Q43" s="215">
        <f>C41*Q41</f>
        <v>7804.4165999999996</v>
      </c>
      <c r="R43" s="216"/>
      <c r="S43" s="217"/>
      <c r="T43" s="215"/>
      <c r="U43" s="216"/>
      <c r="V43" s="218"/>
    </row>
    <row r="44" spans="1:22" x14ac:dyDescent="0.2">
      <c r="A44" s="260">
        <v>13</v>
      </c>
      <c r="B44" s="263" t="s">
        <v>268</v>
      </c>
      <c r="C44" s="266">
        <f>P.ORÇAMENTÁRIA!H153</f>
        <v>46772.850000000006</v>
      </c>
      <c r="D44" s="269">
        <f t="shared" ref="D44" si="11">C44/$C$62</f>
        <v>6.8359098894616804E-2</v>
      </c>
      <c r="E44" s="138"/>
      <c r="F44" s="139"/>
      <c r="G44" s="140"/>
      <c r="H44" s="219"/>
      <c r="I44" s="220"/>
      <c r="J44" s="273"/>
      <c r="K44" s="226">
        <v>0.25</v>
      </c>
      <c r="L44" s="227"/>
      <c r="M44" s="228"/>
      <c r="N44" s="226">
        <v>0.25</v>
      </c>
      <c r="O44" s="227"/>
      <c r="P44" s="228"/>
      <c r="Q44" s="226">
        <v>0.25</v>
      </c>
      <c r="R44" s="227"/>
      <c r="S44" s="228"/>
      <c r="T44" s="252">
        <v>0.25</v>
      </c>
      <c r="U44" s="253"/>
      <c r="V44" s="254"/>
    </row>
    <row r="45" spans="1:22" x14ac:dyDescent="0.2">
      <c r="A45" s="261"/>
      <c r="B45" s="264"/>
      <c r="C45" s="267"/>
      <c r="D45" s="270"/>
      <c r="E45" s="142"/>
      <c r="F45" s="143"/>
      <c r="G45" s="144"/>
      <c r="H45" s="142"/>
      <c r="I45" s="143"/>
      <c r="J45" s="144"/>
      <c r="K45" s="39"/>
      <c r="L45" s="40"/>
      <c r="M45" s="41"/>
      <c r="N45" s="39"/>
      <c r="O45" s="40"/>
      <c r="P45" s="41"/>
      <c r="Q45" s="39"/>
      <c r="R45" s="40"/>
      <c r="S45" s="41"/>
      <c r="T45" s="39"/>
      <c r="U45" s="40"/>
      <c r="V45" s="43"/>
    </row>
    <row r="46" spans="1:22" x14ac:dyDescent="0.2">
      <c r="A46" s="262"/>
      <c r="B46" s="265"/>
      <c r="C46" s="268"/>
      <c r="D46" s="271"/>
      <c r="E46" s="215"/>
      <c r="F46" s="216"/>
      <c r="G46" s="217"/>
      <c r="H46" s="215"/>
      <c r="I46" s="216"/>
      <c r="J46" s="217"/>
      <c r="K46" s="215">
        <f>C44*K44</f>
        <v>11693.212500000001</v>
      </c>
      <c r="L46" s="216"/>
      <c r="M46" s="217"/>
      <c r="N46" s="215">
        <f>C44*N44</f>
        <v>11693.212500000001</v>
      </c>
      <c r="O46" s="216"/>
      <c r="P46" s="217"/>
      <c r="Q46" s="215">
        <f>C44*Q44</f>
        <v>11693.212500000001</v>
      </c>
      <c r="R46" s="216"/>
      <c r="S46" s="217"/>
      <c r="T46" s="215">
        <f>C44*T44</f>
        <v>11693.212500000001</v>
      </c>
      <c r="U46" s="216"/>
      <c r="V46" s="218"/>
    </row>
    <row r="47" spans="1:22" x14ac:dyDescent="0.2">
      <c r="A47" s="260">
        <v>14</v>
      </c>
      <c r="B47" s="263" t="s">
        <v>319</v>
      </c>
      <c r="C47" s="266">
        <f>P.ORÇAMENTÁRIA!H169</f>
        <v>8346.2199999999993</v>
      </c>
      <c r="D47" s="269">
        <f t="shared" ref="D47" si="12">C47/$C$62</f>
        <v>1.2198103779783111E-2</v>
      </c>
      <c r="E47" s="138"/>
      <c r="F47" s="139"/>
      <c r="G47" s="140"/>
      <c r="H47" s="219"/>
      <c r="I47" s="220"/>
      <c r="J47" s="273"/>
      <c r="K47" s="219"/>
      <c r="L47" s="220"/>
      <c r="M47" s="273"/>
      <c r="N47" s="219"/>
      <c r="O47" s="220"/>
      <c r="P47" s="273"/>
      <c r="Q47" s="219"/>
      <c r="R47" s="220"/>
      <c r="S47" s="273"/>
      <c r="T47" s="252">
        <v>1</v>
      </c>
      <c r="U47" s="253"/>
      <c r="V47" s="254"/>
    </row>
    <row r="48" spans="1:22" x14ac:dyDescent="0.2">
      <c r="A48" s="261"/>
      <c r="B48" s="264"/>
      <c r="C48" s="267"/>
      <c r="D48" s="270"/>
      <c r="E48" s="142"/>
      <c r="F48" s="143"/>
      <c r="G48" s="144"/>
      <c r="H48" s="142"/>
      <c r="I48" s="143"/>
      <c r="J48" s="144"/>
      <c r="K48" s="142"/>
      <c r="L48" s="143"/>
      <c r="M48" s="144"/>
      <c r="N48" s="142"/>
      <c r="O48" s="143"/>
      <c r="P48" s="144"/>
      <c r="Q48" s="142"/>
      <c r="R48" s="143"/>
      <c r="S48" s="144"/>
      <c r="T48" s="39"/>
      <c r="U48" s="40"/>
      <c r="V48" s="43"/>
    </row>
    <row r="49" spans="1:25" x14ac:dyDescent="0.2">
      <c r="A49" s="262"/>
      <c r="B49" s="265"/>
      <c r="C49" s="268"/>
      <c r="D49" s="271"/>
      <c r="E49" s="215"/>
      <c r="F49" s="216"/>
      <c r="G49" s="217"/>
      <c r="H49" s="215"/>
      <c r="I49" s="216"/>
      <c r="J49" s="217"/>
      <c r="K49" s="215"/>
      <c r="L49" s="216"/>
      <c r="M49" s="217"/>
      <c r="N49" s="215"/>
      <c r="O49" s="216"/>
      <c r="P49" s="217"/>
      <c r="Q49" s="215"/>
      <c r="R49" s="216"/>
      <c r="S49" s="217"/>
      <c r="T49" s="215">
        <f>C47*T47</f>
        <v>8346.2199999999993</v>
      </c>
      <c r="U49" s="216"/>
      <c r="V49" s="218"/>
    </row>
    <row r="50" spans="1:25" x14ac:dyDescent="0.2">
      <c r="A50" s="260">
        <v>15</v>
      </c>
      <c r="B50" s="263" t="s">
        <v>350</v>
      </c>
      <c r="C50" s="266">
        <f>P.ORÇAMENTÁRIA!H182</f>
        <v>33764.160000000003</v>
      </c>
      <c r="D50" s="269">
        <f t="shared" ref="D50" si="13">C50/$C$62</f>
        <v>4.9346737531146052E-2</v>
      </c>
      <c r="E50" s="138"/>
      <c r="F50" s="139"/>
      <c r="G50" s="140"/>
      <c r="H50" s="219"/>
      <c r="I50" s="220"/>
      <c r="J50" s="273"/>
      <c r="K50" s="219"/>
      <c r="L50" s="220"/>
      <c r="M50" s="273"/>
      <c r="N50" s="219"/>
      <c r="O50" s="220"/>
      <c r="P50" s="273"/>
      <c r="Q50" s="226">
        <v>0.5</v>
      </c>
      <c r="R50" s="227"/>
      <c r="S50" s="228"/>
      <c r="T50" s="252">
        <v>0.5</v>
      </c>
      <c r="U50" s="253"/>
      <c r="V50" s="254"/>
    </row>
    <row r="51" spans="1:25" x14ac:dyDescent="0.2">
      <c r="A51" s="261"/>
      <c r="B51" s="264"/>
      <c r="C51" s="267"/>
      <c r="D51" s="270"/>
      <c r="E51" s="142"/>
      <c r="F51" s="143"/>
      <c r="G51" s="144"/>
      <c r="H51" s="142"/>
      <c r="I51" s="143"/>
      <c r="J51" s="144"/>
      <c r="K51" s="142"/>
      <c r="L51" s="143"/>
      <c r="M51" s="144"/>
      <c r="N51" s="142"/>
      <c r="O51" s="143"/>
      <c r="P51" s="144"/>
      <c r="Q51" s="39"/>
      <c r="R51" s="40"/>
      <c r="S51" s="41"/>
      <c r="T51" s="39"/>
      <c r="U51" s="40"/>
      <c r="V51" s="43"/>
    </row>
    <row r="52" spans="1:25" x14ac:dyDescent="0.2">
      <c r="A52" s="262"/>
      <c r="B52" s="265"/>
      <c r="C52" s="268"/>
      <c r="D52" s="271"/>
      <c r="E52" s="215"/>
      <c r="F52" s="216"/>
      <c r="G52" s="217"/>
      <c r="H52" s="215"/>
      <c r="I52" s="216"/>
      <c r="J52" s="217"/>
      <c r="K52" s="215"/>
      <c r="L52" s="216"/>
      <c r="M52" s="217"/>
      <c r="N52" s="215"/>
      <c r="O52" s="216"/>
      <c r="P52" s="217"/>
      <c r="Q52" s="215">
        <f>C50*Q50</f>
        <v>16882.080000000002</v>
      </c>
      <c r="R52" s="216"/>
      <c r="S52" s="217"/>
      <c r="T52" s="215">
        <f>C50*T50</f>
        <v>16882.080000000002</v>
      </c>
      <c r="U52" s="216"/>
      <c r="V52" s="218"/>
    </row>
    <row r="53" spans="1:25" x14ac:dyDescent="0.2">
      <c r="A53" s="260">
        <v>16</v>
      </c>
      <c r="B53" s="263" t="s">
        <v>379</v>
      </c>
      <c r="C53" s="266">
        <f>P.ORÇAMENTÁRIA!H191</f>
        <v>11987.587099999999</v>
      </c>
      <c r="D53" s="269">
        <f t="shared" ref="D53" si="14">C53/$C$62</f>
        <v>1.7520006843216362E-2</v>
      </c>
      <c r="E53" s="138"/>
      <c r="F53" s="139"/>
      <c r="G53" s="140"/>
      <c r="H53" s="219"/>
      <c r="I53" s="220"/>
      <c r="J53" s="273"/>
      <c r="K53" s="219"/>
      <c r="L53" s="220"/>
      <c r="M53" s="273"/>
      <c r="N53" s="219"/>
      <c r="O53" s="220"/>
      <c r="P53" s="273"/>
      <c r="Q53" s="219"/>
      <c r="R53" s="220"/>
      <c r="S53" s="273"/>
      <c r="T53" s="252">
        <v>1</v>
      </c>
      <c r="U53" s="253"/>
      <c r="V53" s="254"/>
    </row>
    <row r="54" spans="1:25" x14ac:dyDescent="0.2">
      <c r="A54" s="261"/>
      <c r="B54" s="264"/>
      <c r="C54" s="267"/>
      <c r="D54" s="270"/>
      <c r="E54" s="142"/>
      <c r="F54" s="143"/>
      <c r="G54" s="144"/>
      <c r="H54" s="142"/>
      <c r="I54" s="143"/>
      <c r="J54" s="144"/>
      <c r="K54" s="142"/>
      <c r="L54" s="143"/>
      <c r="M54" s="144"/>
      <c r="N54" s="142"/>
      <c r="O54" s="143"/>
      <c r="P54" s="144"/>
      <c r="Q54" s="142"/>
      <c r="R54" s="143"/>
      <c r="S54" s="144"/>
      <c r="T54" s="39"/>
      <c r="U54" s="40"/>
      <c r="V54" s="43"/>
    </row>
    <row r="55" spans="1:25" x14ac:dyDescent="0.2">
      <c r="A55" s="262"/>
      <c r="B55" s="265"/>
      <c r="C55" s="268"/>
      <c r="D55" s="271"/>
      <c r="E55" s="215"/>
      <c r="F55" s="216"/>
      <c r="G55" s="217"/>
      <c r="H55" s="215"/>
      <c r="I55" s="216"/>
      <c r="J55" s="217"/>
      <c r="K55" s="215"/>
      <c r="L55" s="216"/>
      <c r="M55" s="217"/>
      <c r="N55" s="215"/>
      <c r="O55" s="216"/>
      <c r="P55" s="217"/>
      <c r="Q55" s="215"/>
      <c r="R55" s="216"/>
      <c r="S55" s="217"/>
      <c r="T55" s="215">
        <f>C53*T53</f>
        <v>11987.587099999999</v>
      </c>
      <c r="U55" s="216"/>
      <c r="V55" s="218"/>
    </row>
    <row r="56" spans="1:25" x14ac:dyDescent="0.2">
      <c r="A56" s="260">
        <v>17</v>
      </c>
      <c r="B56" s="263" t="s">
        <v>387</v>
      </c>
      <c r="C56" s="266">
        <f>P.ORÇAMENTÁRIA!H220</f>
        <v>225551.1618</v>
      </c>
      <c r="D56" s="269">
        <f t="shared" ref="D56" si="15">C56/$C$62</f>
        <v>0.32964581322886916</v>
      </c>
      <c r="E56" s="138"/>
      <c r="F56" s="139"/>
      <c r="G56" s="140"/>
      <c r="H56" s="252">
        <v>0.25</v>
      </c>
      <c r="I56" s="253"/>
      <c r="J56" s="272"/>
      <c r="K56" s="252">
        <v>0.25</v>
      </c>
      <c r="L56" s="253"/>
      <c r="M56" s="272"/>
      <c r="N56" s="252">
        <v>0.25</v>
      </c>
      <c r="O56" s="253"/>
      <c r="P56" s="272"/>
      <c r="Q56" s="252">
        <v>0.25</v>
      </c>
      <c r="R56" s="253"/>
      <c r="S56" s="272"/>
      <c r="T56" s="219"/>
      <c r="U56" s="220"/>
      <c r="V56" s="221"/>
    </row>
    <row r="57" spans="1:25" x14ac:dyDescent="0.2">
      <c r="A57" s="261"/>
      <c r="B57" s="264"/>
      <c r="C57" s="267"/>
      <c r="D57" s="270"/>
      <c r="E57" s="142"/>
      <c r="F57" s="143"/>
      <c r="G57" s="144"/>
      <c r="H57" s="39"/>
      <c r="I57" s="40"/>
      <c r="J57" s="41"/>
      <c r="K57" s="39"/>
      <c r="L57" s="40"/>
      <c r="M57" s="41"/>
      <c r="N57" s="39"/>
      <c r="O57" s="40"/>
      <c r="P57" s="41"/>
      <c r="Q57" s="39"/>
      <c r="R57" s="40"/>
      <c r="S57" s="41"/>
      <c r="T57" s="142"/>
      <c r="U57" s="143"/>
      <c r="V57" s="145"/>
    </row>
    <row r="58" spans="1:25" x14ac:dyDescent="0.2">
      <c r="A58" s="262"/>
      <c r="B58" s="265"/>
      <c r="C58" s="268"/>
      <c r="D58" s="271"/>
      <c r="E58" s="215"/>
      <c r="F58" s="216"/>
      <c r="G58" s="217"/>
      <c r="H58" s="215">
        <f>C56*H56</f>
        <v>56387.79045</v>
      </c>
      <c r="I58" s="216"/>
      <c r="J58" s="217"/>
      <c r="K58" s="215">
        <f>C56*K56</f>
        <v>56387.79045</v>
      </c>
      <c r="L58" s="216"/>
      <c r="M58" s="217"/>
      <c r="N58" s="215">
        <f>C56*N56</f>
        <v>56387.79045</v>
      </c>
      <c r="O58" s="216"/>
      <c r="P58" s="217"/>
      <c r="Q58" s="215">
        <f>C56*Q56</f>
        <v>56387.79045</v>
      </c>
      <c r="R58" s="216"/>
      <c r="S58" s="217"/>
      <c r="T58" s="215"/>
      <c r="U58" s="216"/>
      <c r="V58" s="218"/>
    </row>
    <row r="59" spans="1:25" ht="15" customHeight="1" x14ac:dyDescent="0.2">
      <c r="A59" s="260">
        <v>18</v>
      </c>
      <c r="B59" s="263" t="s">
        <v>420</v>
      </c>
      <c r="C59" s="266">
        <f>P.ORÇAMENTÁRIA!H224</f>
        <v>2865.5774999999999</v>
      </c>
      <c r="D59" s="269">
        <f t="shared" ref="D59" si="16">C59/$C$62</f>
        <v>4.1880769658613646E-3</v>
      </c>
      <c r="E59" s="222"/>
      <c r="F59" s="223"/>
      <c r="G59" s="251"/>
      <c r="H59" s="222"/>
      <c r="I59" s="223"/>
      <c r="J59" s="251"/>
      <c r="K59" s="222"/>
      <c r="L59" s="223"/>
      <c r="M59" s="251"/>
      <c r="N59" s="222"/>
      <c r="O59" s="223"/>
      <c r="P59" s="251"/>
      <c r="Q59" s="222"/>
      <c r="R59" s="223"/>
      <c r="S59" s="251"/>
      <c r="T59" s="252">
        <v>1</v>
      </c>
      <c r="U59" s="253"/>
      <c r="V59" s="254"/>
    </row>
    <row r="60" spans="1:25" x14ac:dyDescent="0.2">
      <c r="A60" s="261"/>
      <c r="B60" s="264"/>
      <c r="C60" s="267"/>
      <c r="D60" s="270"/>
      <c r="E60" s="142"/>
      <c r="F60" s="143"/>
      <c r="G60" s="144"/>
      <c r="H60" s="146"/>
      <c r="I60" s="143"/>
      <c r="J60" s="146"/>
      <c r="K60" s="142"/>
      <c r="L60" s="143"/>
      <c r="M60" s="146"/>
      <c r="N60" s="142"/>
      <c r="O60" s="143"/>
      <c r="P60" s="146"/>
      <c r="Q60" s="142"/>
      <c r="R60" s="143"/>
      <c r="S60" s="144"/>
      <c r="T60" s="39"/>
      <c r="U60" s="40"/>
      <c r="V60" s="43"/>
    </row>
    <row r="61" spans="1:25" x14ac:dyDescent="0.2">
      <c r="A61" s="262"/>
      <c r="B61" s="265"/>
      <c r="C61" s="268"/>
      <c r="D61" s="271"/>
      <c r="E61" s="215"/>
      <c r="F61" s="216"/>
      <c r="G61" s="217"/>
      <c r="H61" s="215"/>
      <c r="I61" s="216"/>
      <c r="J61" s="217"/>
      <c r="K61" s="215"/>
      <c r="L61" s="216"/>
      <c r="M61" s="217"/>
      <c r="N61" s="215"/>
      <c r="O61" s="216"/>
      <c r="P61" s="217"/>
      <c r="Q61" s="215"/>
      <c r="R61" s="216"/>
      <c r="S61" s="217"/>
      <c r="T61" s="215">
        <f>C59*T59</f>
        <v>2865.5774999999999</v>
      </c>
      <c r="U61" s="216"/>
      <c r="V61" s="218"/>
    </row>
    <row r="62" spans="1:25" ht="15" x14ac:dyDescent="0.25">
      <c r="A62" s="230" t="s">
        <v>3</v>
      </c>
      <c r="B62" s="232"/>
      <c r="C62" s="241">
        <f>SUM(C8:C61)</f>
        <v>684222.74073720002</v>
      </c>
      <c r="D62" s="242"/>
      <c r="E62" s="245">
        <f>E10+E13+E16+E19+E22+E25+E28+E31+E34+E37+E40+E43+E46+E49+E52+E55+E58+E61</f>
        <v>71390.346127199999</v>
      </c>
      <c r="F62" s="246"/>
      <c r="G62" s="247"/>
      <c r="H62" s="245">
        <f t="shared" ref="H62" si="17">H10+H13+H16+H19+H22+H25+H28+H31+H34+H37+H40+H43+H46+H49+H52+H55+H58+H61</f>
        <v>114855.01394</v>
      </c>
      <c r="I62" s="246"/>
      <c r="J62" s="247"/>
      <c r="K62" s="245">
        <f t="shared" ref="K62" si="18">K10+K13+K16+K19+K22+K25+K28+K31+K34+K37+K40+K43+K46+K49+K52+K55+K58+K61</f>
        <v>148834.65613300001</v>
      </c>
      <c r="L62" s="246"/>
      <c r="M62" s="247"/>
      <c r="N62" s="245">
        <f t="shared" ref="N62" si="19">N10+N13+N16+N19+N22+N25+N28+N31+N34+N37+N40+N43+N46+N49+N52+N55+N58+N61</f>
        <v>161622.75593700001</v>
      </c>
      <c r="O62" s="246"/>
      <c r="P62" s="247"/>
      <c r="Q62" s="245">
        <f t="shared" ref="Q62" si="20">Q10+Q13+Q16+Q19+Q22+Q25+Q28+Q31+Q34+Q37+Q40+Q43+Q46+Q49+Q52+Q55+Q58+Q61</f>
        <v>135745.29149999999</v>
      </c>
      <c r="R62" s="246"/>
      <c r="S62" s="247"/>
      <c r="T62" s="245">
        <f t="shared" ref="T62" si="21">T10+T13+T16+T19+T22+T25+T28+T31+T34+T37+T40+T43+T46+T49+T52+T55+T58+T61</f>
        <v>51774.677100000001</v>
      </c>
      <c r="U62" s="246"/>
      <c r="V62" s="328"/>
      <c r="W62" s="147"/>
    </row>
    <row r="63" spans="1:25" ht="15" x14ac:dyDescent="0.25">
      <c r="A63" s="239"/>
      <c r="B63" s="240"/>
      <c r="C63" s="243">
        <f>C62/C62</f>
        <v>1</v>
      </c>
      <c r="D63" s="244"/>
      <c r="E63" s="248">
        <f>E62/$C$62</f>
        <v>0.10433787402371648</v>
      </c>
      <c r="F63" s="249"/>
      <c r="G63" s="250"/>
      <c r="H63" s="248">
        <f>H62/$C$62</f>
        <v>0.1678620237267357</v>
      </c>
      <c r="I63" s="249"/>
      <c r="J63" s="250"/>
      <c r="K63" s="248">
        <f>K62/$C$62</f>
        <v>0.21752369114864781</v>
      </c>
      <c r="L63" s="249"/>
      <c r="M63" s="250"/>
      <c r="N63" s="248">
        <f>N62/$C$62</f>
        <v>0.2362136572117777</v>
      </c>
      <c r="O63" s="249"/>
      <c r="P63" s="250"/>
      <c r="Q63" s="248">
        <f>Q62/$C$62</f>
        <v>0.19839342281103425</v>
      </c>
      <c r="R63" s="249"/>
      <c r="S63" s="250"/>
      <c r="T63" s="248">
        <f>T62/$C$62</f>
        <v>7.566933107808807E-2</v>
      </c>
      <c r="U63" s="249"/>
      <c r="V63" s="259"/>
    </row>
    <row r="64" spans="1:25" ht="12.75" customHeight="1" x14ac:dyDescent="0.2">
      <c r="A64" s="230" t="s">
        <v>47</v>
      </c>
      <c r="B64" s="231"/>
      <c r="C64" s="231"/>
      <c r="D64" s="232"/>
      <c r="E64" s="236">
        <f>E62</f>
        <v>71390.346127199999</v>
      </c>
      <c r="F64" s="237"/>
      <c r="G64" s="238"/>
      <c r="H64" s="236">
        <f>H62+E64</f>
        <v>186245.3600672</v>
      </c>
      <c r="I64" s="237"/>
      <c r="J64" s="238"/>
      <c r="K64" s="236">
        <f t="shared" ref="K64" si="22">K62+H64</f>
        <v>335080.01620020001</v>
      </c>
      <c r="L64" s="237"/>
      <c r="M64" s="238"/>
      <c r="N64" s="236">
        <f t="shared" ref="N64" si="23">N62+K64</f>
        <v>496702.77213719999</v>
      </c>
      <c r="O64" s="237"/>
      <c r="P64" s="238"/>
      <c r="Q64" s="236">
        <f t="shared" ref="Q64" si="24">Q62+N64</f>
        <v>632448.06363720004</v>
      </c>
      <c r="R64" s="237"/>
      <c r="S64" s="238"/>
      <c r="T64" s="236">
        <f t="shared" ref="T64" si="25">T62+Q64</f>
        <v>684222.74073720002</v>
      </c>
      <c r="U64" s="237"/>
      <c r="V64" s="329"/>
      <c r="W64" s="147"/>
      <c r="Y64" s="84"/>
    </row>
    <row r="65" spans="1:28" ht="12.75" customHeight="1" thickBot="1" x14ac:dyDescent="0.25">
      <c r="A65" s="233"/>
      <c r="B65" s="234"/>
      <c r="C65" s="234"/>
      <c r="D65" s="235"/>
      <c r="E65" s="255">
        <f>E64/$C$62</f>
        <v>0.10433787402371648</v>
      </c>
      <c r="F65" s="256"/>
      <c r="G65" s="257"/>
      <c r="H65" s="255">
        <f>H64/$C$62</f>
        <v>0.27219989775045217</v>
      </c>
      <c r="I65" s="256"/>
      <c r="J65" s="257"/>
      <c r="K65" s="255">
        <f>K64/$C$62</f>
        <v>0.4897235888991</v>
      </c>
      <c r="L65" s="256"/>
      <c r="M65" s="257"/>
      <c r="N65" s="255">
        <f>N64/$C$62</f>
        <v>0.72593724611087762</v>
      </c>
      <c r="O65" s="256"/>
      <c r="P65" s="257"/>
      <c r="Q65" s="255">
        <f>Q64/$C$62</f>
        <v>0.92433066892191196</v>
      </c>
      <c r="R65" s="256"/>
      <c r="S65" s="257"/>
      <c r="T65" s="255">
        <f>T64/$C$62</f>
        <v>1</v>
      </c>
      <c r="U65" s="256"/>
      <c r="V65" s="258"/>
    </row>
    <row r="66" spans="1:28" x14ac:dyDescent="0.2"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1:28" x14ac:dyDescent="0.2">
      <c r="Y67" s="85"/>
      <c r="Z67" s="86"/>
      <c r="AA67" s="86"/>
      <c r="AB67" s="86"/>
    </row>
    <row r="68" spans="1:28" x14ac:dyDescent="0.2">
      <c r="Y68" s="87"/>
      <c r="Z68" s="87"/>
      <c r="AA68" s="87"/>
      <c r="AB68" s="87"/>
    </row>
    <row r="69" spans="1:28" ht="12.75" customHeight="1" x14ac:dyDescent="0.2">
      <c r="A69" s="229" t="s">
        <v>50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</row>
    <row r="70" spans="1:28" ht="12.75" customHeight="1" x14ac:dyDescent="0.2">
      <c r="A70" s="225" t="s">
        <v>51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</row>
  </sheetData>
  <mergeCells count="312">
    <mergeCell ref="N56:P56"/>
    <mergeCell ref="Q56:S56"/>
    <mergeCell ref="N53:P53"/>
    <mergeCell ref="Q53:S53"/>
    <mergeCell ref="T53:V53"/>
    <mergeCell ref="E55:G55"/>
    <mergeCell ref="H55:J55"/>
    <mergeCell ref="K55:M55"/>
    <mergeCell ref="N55:P55"/>
    <mergeCell ref="Q55:S55"/>
    <mergeCell ref="T55:V55"/>
    <mergeCell ref="A53:A55"/>
    <mergeCell ref="B53:B55"/>
    <mergeCell ref="C53:C55"/>
    <mergeCell ref="D53:D55"/>
    <mergeCell ref="H53:J53"/>
    <mergeCell ref="T49:V49"/>
    <mergeCell ref="A50:A52"/>
    <mergeCell ref="B50:B52"/>
    <mergeCell ref="C50:C52"/>
    <mergeCell ref="D50:D52"/>
    <mergeCell ref="H50:J50"/>
    <mergeCell ref="K50:M50"/>
    <mergeCell ref="N50:P50"/>
    <mergeCell ref="Q50:S50"/>
    <mergeCell ref="T50:V50"/>
    <mergeCell ref="E52:G52"/>
    <mergeCell ref="H52:J52"/>
    <mergeCell ref="K52:M52"/>
    <mergeCell ref="N52:P52"/>
    <mergeCell ref="Q52:S52"/>
    <mergeCell ref="T52:V52"/>
    <mergeCell ref="A47:A49"/>
    <mergeCell ref="B47:B49"/>
    <mergeCell ref="C47:C49"/>
    <mergeCell ref="D47:D49"/>
    <mergeCell ref="H47:J47"/>
    <mergeCell ref="K47:M47"/>
    <mergeCell ref="N47:P47"/>
    <mergeCell ref="Q47:S47"/>
    <mergeCell ref="T47:V47"/>
    <mergeCell ref="E49:G49"/>
    <mergeCell ref="H49:J49"/>
    <mergeCell ref="K49:M49"/>
    <mergeCell ref="N49:P49"/>
    <mergeCell ref="Q49:S49"/>
    <mergeCell ref="N43:P43"/>
    <mergeCell ref="Q43:S43"/>
    <mergeCell ref="T43:V43"/>
    <mergeCell ref="A44:A46"/>
    <mergeCell ref="B44:B46"/>
    <mergeCell ref="C44:C46"/>
    <mergeCell ref="D44:D46"/>
    <mergeCell ref="H44:J44"/>
    <mergeCell ref="K44:M44"/>
    <mergeCell ref="N44:P44"/>
    <mergeCell ref="Q44:S44"/>
    <mergeCell ref="T44:V44"/>
    <mergeCell ref="E46:G46"/>
    <mergeCell ref="H46:J46"/>
    <mergeCell ref="K46:M46"/>
    <mergeCell ref="N46:P46"/>
    <mergeCell ref="Q46:S46"/>
    <mergeCell ref="T46:V46"/>
    <mergeCell ref="H41:J41"/>
    <mergeCell ref="K41:M41"/>
    <mergeCell ref="N41:P41"/>
    <mergeCell ref="Q41:S41"/>
    <mergeCell ref="T41:V41"/>
    <mergeCell ref="A38:A40"/>
    <mergeCell ref="B38:B40"/>
    <mergeCell ref="C38:C40"/>
    <mergeCell ref="D38:D40"/>
    <mergeCell ref="H38:J38"/>
    <mergeCell ref="A41:A43"/>
    <mergeCell ref="B41:B43"/>
    <mergeCell ref="C41:C43"/>
    <mergeCell ref="D41:D43"/>
    <mergeCell ref="E43:G43"/>
    <mergeCell ref="H43:J43"/>
    <mergeCell ref="N38:P38"/>
    <mergeCell ref="Q38:S38"/>
    <mergeCell ref="T38:V38"/>
    <mergeCell ref="E40:G40"/>
    <mergeCell ref="H40:J40"/>
    <mergeCell ref="K40:M40"/>
    <mergeCell ref="N40:P40"/>
    <mergeCell ref="Q40:S40"/>
    <mergeCell ref="H32:J32"/>
    <mergeCell ref="N35:P35"/>
    <mergeCell ref="Q35:S35"/>
    <mergeCell ref="T35:V35"/>
    <mergeCell ref="E37:G37"/>
    <mergeCell ref="H37:J37"/>
    <mergeCell ref="K37:M37"/>
    <mergeCell ref="N37:P37"/>
    <mergeCell ref="Q37:S37"/>
    <mergeCell ref="T37:V37"/>
    <mergeCell ref="E31:G31"/>
    <mergeCell ref="H31:J31"/>
    <mergeCell ref="K31:M31"/>
    <mergeCell ref="N31:P31"/>
    <mergeCell ref="Q31:S31"/>
    <mergeCell ref="T31:V31"/>
    <mergeCell ref="A35:A37"/>
    <mergeCell ref="B35:B37"/>
    <mergeCell ref="C35:C37"/>
    <mergeCell ref="D35:D37"/>
    <mergeCell ref="H35:J35"/>
    <mergeCell ref="N32:P32"/>
    <mergeCell ref="Q32:S32"/>
    <mergeCell ref="T32:V32"/>
    <mergeCell ref="E34:G34"/>
    <mergeCell ref="H34:J34"/>
    <mergeCell ref="K34:M34"/>
    <mergeCell ref="N34:P34"/>
    <mergeCell ref="Q34:S34"/>
    <mergeCell ref="T34:V34"/>
    <mergeCell ref="A32:A34"/>
    <mergeCell ref="B32:B34"/>
    <mergeCell ref="C32:C34"/>
    <mergeCell ref="D32:D34"/>
    <mergeCell ref="N25:P25"/>
    <mergeCell ref="Q25:S25"/>
    <mergeCell ref="T25:V25"/>
    <mergeCell ref="A29:A31"/>
    <mergeCell ref="B29:B31"/>
    <mergeCell ref="C29:C31"/>
    <mergeCell ref="D29:D31"/>
    <mergeCell ref="H29:J29"/>
    <mergeCell ref="N26:P26"/>
    <mergeCell ref="Q26:S26"/>
    <mergeCell ref="T26:V26"/>
    <mergeCell ref="E28:G28"/>
    <mergeCell ref="H28:J28"/>
    <mergeCell ref="K28:M28"/>
    <mergeCell ref="N28:P28"/>
    <mergeCell ref="Q28:S28"/>
    <mergeCell ref="T28:V28"/>
    <mergeCell ref="A26:A28"/>
    <mergeCell ref="B26:B28"/>
    <mergeCell ref="C26:C28"/>
    <mergeCell ref="D26:D28"/>
    <mergeCell ref="H26:J26"/>
    <mergeCell ref="N29:P29"/>
    <mergeCell ref="Q29:S29"/>
    <mergeCell ref="A23:A25"/>
    <mergeCell ref="B23:B25"/>
    <mergeCell ref="C23:C25"/>
    <mergeCell ref="D23:D25"/>
    <mergeCell ref="H23:J23"/>
    <mergeCell ref="N20:P20"/>
    <mergeCell ref="Q20:S20"/>
    <mergeCell ref="T20:V20"/>
    <mergeCell ref="E22:G22"/>
    <mergeCell ref="H22:J22"/>
    <mergeCell ref="K22:M22"/>
    <mergeCell ref="N22:P22"/>
    <mergeCell ref="Q22:S22"/>
    <mergeCell ref="T22:V22"/>
    <mergeCell ref="A20:A22"/>
    <mergeCell ref="B20:B22"/>
    <mergeCell ref="C20:C22"/>
    <mergeCell ref="D20:D22"/>
    <mergeCell ref="H20:J20"/>
    <mergeCell ref="N23:P23"/>
    <mergeCell ref="Q23:S23"/>
    <mergeCell ref="T23:V23"/>
    <mergeCell ref="E25:G25"/>
    <mergeCell ref="H25:J25"/>
    <mergeCell ref="N17:P17"/>
    <mergeCell ref="Q17:S17"/>
    <mergeCell ref="T17:V17"/>
    <mergeCell ref="E19:G19"/>
    <mergeCell ref="H19:J19"/>
    <mergeCell ref="K19:M19"/>
    <mergeCell ref="N19:P19"/>
    <mergeCell ref="Q19:S19"/>
    <mergeCell ref="T19:V19"/>
    <mergeCell ref="A17:A19"/>
    <mergeCell ref="B17:B19"/>
    <mergeCell ref="C17:C19"/>
    <mergeCell ref="D17:D19"/>
    <mergeCell ref="H17:J17"/>
    <mergeCell ref="K63:M63"/>
    <mergeCell ref="K64:M64"/>
    <mergeCell ref="K65:M65"/>
    <mergeCell ref="N7:P7"/>
    <mergeCell ref="N10:P10"/>
    <mergeCell ref="O11:P11"/>
    <mergeCell ref="N13:P13"/>
    <mergeCell ref="N14:P14"/>
    <mergeCell ref="N16:P16"/>
    <mergeCell ref="N58:P58"/>
    <mergeCell ref="N59:P59"/>
    <mergeCell ref="N61:P61"/>
    <mergeCell ref="N62:P62"/>
    <mergeCell ref="N63:P63"/>
    <mergeCell ref="N64:P64"/>
    <mergeCell ref="N65:P65"/>
    <mergeCell ref="K16:M16"/>
    <mergeCell ref="K58:M58"/>
    <mergeCell ref="K59:M59"/>
    <mergeCell ref="K62:M62"/>
    <mergeCell ref="K17:M17"/>
    <mergeCell ref="K20:M20"/>
    <mergeCell ref="K23:M23"/>
    <mergeCell ref="K26:M26"/>
    <mergeCell ref="K29:M29"/>
    <mergeCell ref="K32:M32"/>
    <mergeCell ref="K35:M35"/>
    <mergeCell ref="K38:M38"/>
    <mergeCell ref="K43:M43"/>
    <mergeCell ref="K53:M53"/>
    <mergeCell ref="K25:M25"/>
    <mergeCell ref="K56:M56"/>
    <mergeCell ref="K7:M7"/>
    <mergeCell ref="K10:M10"/>
    <mergeCell ref="L11:M11"/>
    <mergeCell ref="K13:M13"/>
    <mergeCell ref="K14:M14"/>
    <mergeCell ref="A1:V1"/>
    <mergeCell ref="E6:V6"/>
    <mergeCell ref="A5:V5"/>
    <mergeCell ref="A4:V4"/>
    <mergeCell ref="A3:V3"/>
    <mergeCell ref="A2:V2"/>
    <mergeCell ref="A8:A10"/>
    <mergeCell ref="A6:A7"/>
    <mergeCell ref="B6:B7"/>
    <mergeCell ref="C6:C7"/>
    <mergeCell ref="D6:D7"/>
    <mergeCell ref="E7:G7"/>
    <mergeCell ref="B8:B10"/>
    <mergeCell ref="C8:C10"/>
    <mergeCell ref="D8:D10"/>
    <mergeCell ref="H7:J7"/>
    <mergeCell ref="H10:J10"/>
    <mergeCell ref="E8:G8"/>
    <mergeCell ref="A11:A13"/>
    <mergeCell ref="B11:B13"/>
    <mergeCell ref="C11:C13"/>
    <mergeCell ref="D11:D13"/>
    <mergeCell ref="H13:J13"/>
    <mergeCell ref="F11:G11"/>
    <mergeCell ref="H11:I11"/>
    <mergeCell ref="A14:A16"/>
    <mergeCell ref="B14:B16"/>
    <mergeCell ref="C14:C16"/>
    <mergeCell ref="D14:D16"/>
    <mergeCell ref="E16:G16"/>
    <mergeCell ref="Q64:S64"/>
    <mergeCell ref="Q65:S65"/>
    <mergeCell ref="T64:V64"/>
    <mergeCell ref="T65:V65"/>
    <mergeCell ref="Q62:S62"/>
    <mergeCell ref="Q63:S63"/>
    <mergeCell ref="T62:V62"/>
    <mergeCell ref="T63:V63"/>
    <mergeCell ref="A56:A58"/>
    <mergeCell ref="B56:B58"/>
    <mergeCell ref="C56:C58"/>
    <mergeCell ref="D56:D58"/>
    <mergeCell ref="H58:J58"/>
    <mergeCell ref="E58:G58"/>
    <mergeCell ref="H56:J56"/>
    <mergeCell ref="A59:A61"/>
    <mergeCell ref="B59:B61"/>
    <mergeCell ref="C59:C61"/>
    <mergeCell ref="D59:D61"/>
    <mergeCell ref="H61:J61"/>
    <mergeCell ref="E61:G61"/>
    <mergeCell ref="E59:G59"/>
    <mergeCell ref="H59:J59"/>
    <mergeCell ref="K61:M61"/>
    <mergeCell ref="A70:V70"/>
    <mergeCell ref="E10:G10"/>
    <mergeCell ref="E13:G13"/>
    <mergeCell ref="Q14:S14"/>
    <mergeCell ref="Q58:S58"/>
    <mergeCell ref="Q61:S61"/>
    <mergeCell ref="A69:V69"/>
    <mergeCell ref="Q16:S16"/>
    <mergeCell ref="A64:D65"/>
    <mergeCell ref="H64:J64"/>
    <mergeCell ref="A62:B63"/>
    <mergeCell ref="C62:D62"/>
    <mergeCell ref="C63:D63"/>
    <mergeCell ref="E62:G62"/>
    <mergeCell ref="E63:G63"/>
    <mergeCell ref="H62:J62"/>
    <mergeCell ref="Q59:S59"/>
    <mergeCell ref="T59:V59"/>
    <mergeCell ref="H63:J63"/>
    <mergeCell ref="H14:J14"/>
    <mergeCell ref="H16:J16"/>
    <mergeCell ref="E64:G64"/>
    <mergeCell ref="E65:G65"/>
    <mergeCell ref="H65:J65"/>
    <mergeCell ref="Q7:S7"/>
    <mergeCell ref="Q10:S10"/>
    <mergeCell ref="Q13:S13"/>
    <mergeCell ref="T7:V7"/>
    <mergeCell ref="T10:V10"/>
    <mergeCell ref="T13:V13"/>
    <mergeCell ref="T16:V16"/>
    <mergeCell ref="T61:V61"/>
    <mergeCell ref="T56:V56"/>
    <mergeCell ref="T58:V58"/>
    <mergeCell ref="T14:V14"/>
    <mergeCell ref="T29:V29"/>
    <mergeCell ref="T40:V40"/>
  </mergeCells>
  <pageMargins left="0.70866141732283472" right="0.70866141732283472" top="0.94488188976377963" bottom="1.1417322834645669" header="0.31496062992125984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opLeftCell="A76" zoomScaleNormal="100" workbookViewId="0">
      <selection activeCell="M9" sqref="M9"/>
    </sheetView>
  </sheetViews>
  <sheetFormatPr defaultRowHeight="15" x14ac:dyDescent="0.25"/>
  <cols>
    <col min="1" max="1" width="30.85546875" customWidth="1"/>
    <col min="2" max="2" width="5.42578125" bestFit="1" customWidth="1"/>
    <col min="3" max="3" width="6.7109375" bestFit="1" customWidth="1"/>
    <col min="4" max="4" width="7" customWidth="1"/>
    <col min="5" max="5" width="8.42578125" bestFit="1" customWidth="1"/>
    <col min="6" max="6" width="10.28515625" customWidth="1"/>
    <col min="7" max="7" width="11.140625" bestFit="1" customWidth="1"/>
    <col min="8" max="8" width="9.7109375" bestFit="1" customWidth="1"/>
    <col min="9" max="11" width="12.140625" bestFit="1" customWidth="1"/>
    <col min="13" max="13" width="34.42578125" customWidth="1"/>
  </cols>
  <sheetData>
    <row r="1" spans="1:10" x14ac:dyDescent="0.25">
      <c r="A1" s="319" t="s">
        <v>25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 customHeight="1" x14ac:dyDescent="0.25">
      <c r="A2" s="320" t="s">
        <v>461</v>
      </c>
      <c r="B2" s="321"/>
      <c r="C2" s="321"/>
      <c r="D2" s="321"/>
      <c r="E2" s="321"/>
      <c r="F2" s="321"/>
      <c r="G2" s="321"/>
      <c r="H2" s="321"/>
      <c r="I2" s="321"/>
      <c r="J2" s="322"/>
    </row>
    <row r="3" spans="1:10" x14ac:dyDescent="0.25">
      <c r="A3" s="323" t="s">
        <v>462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x14ac:dyDescent="0.25">
      <c r="A4" s="324"/>
      <c r="B4" s="325"/>
      <c r="C4" s="325"/>
      <c r="D4" s="325"/>
      <c r="E4" s="325"/>
      <c r="F4" s="325"/>
      <c r="G4" s="325"/>
      <c r="H4" s="325"/>
      <c r="I4" s="325"/>
      <c r="J4" s="326"/>
    </row>
    <row r="5" spans="1:10" ht="15.75" x14ac:dyDescent="0.25">
      <c r="A5" s="301" t="s">
        <v>464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40.5" customHeight="1" x14ac:dyDescent="0.25">
      <c r="A6" s="302" t="s">
        <v>463</v>
      </c>
      <c r="B6" s="303"/>
      <c r="C6" s="303"/>
      <c r="D6" s="303"/>
      <c r="E6" s="303"/>
      <c r="F6" s="303"/>
      <c r="G6" s="303"/>
      <c r="H6" s="303"/>
      <c r="I6" s="303"/>
      <c r="J6" s="304"/>
    </row>
    <row r="7" spans="1:10" x14ac:dyDescent="0.25">
      <c r="A7" s="305" t="s">
        <v>67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x14ac:dyDescent="0.25">
      <c r="A8" s="299" t="s">
        <v>26</v>
      </c>
      <c r="B8" s="299"/>
      <c r="C8" s="299"/>
      <c r="D8" s="299"/>
      <c r="E8" s="299"/>
      <c r="F8" s="299"/>
      <c r="G8" s="299"/>
      <c r="H8" s="299"/>
      <c r="I8" s="299"/>
      <c r="J8" s="299"/>
    </row>
    <row r="9" spans="1:10" x14ac:dyDescent="0.25">
      <c r="A9" s="292" t="s">
        <v>465</v>
      </c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25.5" x14ac:dyDescent="0.25">
      <c r="A10" s="56" t="s">
        <v>27</v>
      </c>
      <c r="B10" s="25" t="s">
        <v>28</v>
      </c>
      <c r="C10" s="82" t="s">
        <v>70</v>
      </c>
      <c r="D10" s="26" t="s">
        <v>29</v>
      </c>
      <c r="E10" s="26" t="s">
        <v>54</v>
      </c>
      <c r="F10" s="27" t="s">
        <v>55</v>
      </c>
      <c r="G10" s="25" t="s">
        <v>56</v>
      </c>
      <c r="H10" s="25" t="s">
        <v>57</v>
      </c>
      <c r="I10" s="25" t="s">
        <v>58</v>
      </c>
      <c r="J10" s="25" t="s">
        <v>62</v>
      </c>
    </row>
    <row r="11" spans="1:10" x14ac:dyDescent="0.25">
      <c r="A11" s="44" t="s">
        <v>52</v>
      </c>
      <c r="B11" s="52" t="s">
        <v>30</v>
      </c>
      <c r="C11" s="81" t="s">
        <v>69</v>
      </c>
      <c r="D11" s="28">
        <v>10139</v>
      </c>
      <c r="E11" s="57">
        <v>2</v>
      </c>
      <c r="F11" s="53">
        <v>1</v>
      </c>
      <c r="G11" s="58">
        <v>8.3000000000000007</v>
      </c>
      <c r="H11" s="53">
        <v>0</v>
      </c>
      <c r="I11" s="58">
        <f>G11*2.5727</f>
        <v>21.353410000000004</v>
      </c>
      <c r="J11" s="58">
        <f>ROUND(I11*E11,2)</f>
        <v>42.71</v>
      </c>
    </row>
    <row r="12" spans="1:10" ht="18" customHeight="1" x14ac:dyDescent="0.25">
      <c r="A12" s="44" t="s">
        <v>53</v>
      </c>
      <c r="B12" s="52" t="s">
        <v>30</v>
      </c>
      <c r="C12" s="81" t="s">
        <v>69</v>
      </c>
      <c r="D12" s="28">
        <v>10146</v>
      </c>
      <c r="E12" s="57">
        <v>3</v>
      </c>
      <c r="F12" s="53">
        <v>1</v>
      </c>
      <c r="G12" s="58">
        <v>6.16</v>
      </c>
      <c r="H12" s="53">
        <v>0</v>
      </c>
      <c r="I12" s="58">
        <f t="shared" ref="I12:I14" si="0">G12*2.5727</f>
        <v>15.847832000000002</v>
      </c>
      <c r="J12" s="58">
        <f>ROUND(I12*E12,2)</f>
        <v>47.54</v>
      </c>
    </row>
    <row r="13" spans="1:10" ht="18" customHeight="1" x14ac:dyDescent="0.25">
      <c r="A13" s="78" t="s">
        <v>467</v>
      </c>
      <c r="B13" s="52" t="s">
        <v>30</v>
      </c>
      <c r="C13" s="81" t="s">
        <v>69</v>
      </c>
      <c r="D13" s="28">
        <v>10111</v>
      </c>
      <c r="E13" s="57">
        <v>0.87</v>
      </c>
      <c r="F13" s="53">
        <v>1</v>
      </c>
      <c r="G13" s="58">
        <v>8.3000000000000007</v>
      </c>
      <c r="H13" s="53">
        <v>0</v>
      </c>
      <c r="I13" s="58">
        <f t="shared" si="0"/>
        <v>21.353410000000004</v>
      </c>
      <c r="J13" s="58">
        <f t="shared" ref="J13:J14" si="1">ROUND(I13*E13,2)</f>
        <v>18.579999999999998</v>
      </c>
    </row>
    <row r="14" spans="1:10" ht="29.25" customHeight="1" x14ac:dyDescent="0.25">
      <c r="A14" s="78" t="s">
        <v>468</v>
      </c>
      <c r="B14" s="52" t="s">
        <v>30</v>
      </c>
      <c r="C14" s="81" t="s">
        <v>69</v>
      </c>
      <c r="D14" s="28">
        <v>10101</v>
      </c>
      <c r="E14" s="57">
        <v>1.04</v>
      </c>
      <c r="F14" s="53">
        <v>1</v>
      </c>
      <c r="G14" s="58">
        <v>7</v>
      </c>
      <c r="H14" s="53">
        <v>0</v>
      </c>
      <c r="I14" s="58">
        <f t="shared" si="0"/>
        <v>18.008900000000001</v>
      </c>
      <c r="J14" s="58">
        <f t="shared" si="1"/>
        <v>18.73</v>
      </c>
    </row>
    <row r="15" spans="1:10" x14ac:dyDescent="0.25">
      <c r="A15" s="300" t="s">
        <v>31</v>
      </c>
      <c r="B15" s="300"/>
      <c r="C15" s="300"/>
      <c r="D15" s="300"/>
      <c r="E15" s="300"/>
      <c r="F15" s="300"/>
      <c r="G15" s="300"/>
      <c r="H15" s="300"/>
      <c r="I15" s="300"/>
      <c r="J15" s="25">
        <f>SUM(J11:J14)</f>
        <v>127.56</v>
      </c>
    </row>
    <row r="16" spans="1:10" x14ac:dyDescent="0.25">
      <c r="A16" s="298"/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 x14ac:dyDescent="0.25">
      <c r="A17" s="299" t="s">
        <v>59</v>
      </c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25.5" x14ac:dyDescent="0.25">
      <c r="A18" s="56" t="s">
        <v>27</v>
      </c>
      <c r="B18" s="25" t="s">
        <v>28</v>
      </c>
      <c r="C18" s="82" t="s">
        <v>70</v>
      </c>
      <c r="D18" s="26" t="s">
        <v>29</v>
      </c>
      <c r="E18" s="26" t="s">
        <v>54</v>
      </c>
      <c r="F18" s="27" t="s">
        <v>55</v>
      </c>
      <c r="G18" s="25" t="s">
        <v>56</v>
      </c>
      <c r="H18" s="25" t="s">
        <v>57</v>
      </c>
      <c r="I18" s="25" t="s">
        <v>58</v>
      </c>
      <c r="J18" s="25" t="s">
        <v>62</v>
      </c>
    </row>
    <row r="19" spans="1:10" x14ac:dyDescent="0.25">
      <c r="A19" s="154" t="s">
        <v>469</v>
      </c>
      <c r="B19" s="156" t="s">
        <v>16</v>
      </c>
      <c r="C19" s="81" t="s">
        <v>69</v>
      </c>
      <c r="D19" s="156">
        <v>20503</v>
      </c>
      <c r="E19" s="157">
        <v>9.6903000000000003E-2</v>
      </c>
      <c r="F19" s="27"/>
      <c r="G19" s="52">
        <v>124.64</v>
      </c>
      <c r="H19" s="25"/>
      <c r="I19" s="52">
        <f>G19</f>
        <v>124.64</v>
      </c>
      <c r="J19" s="52">
        <f>I19*E19</f>
        <v>12.07798992</v>
      </c>
    </row>
    <row r="20" spans="1:10" x14ac:dyDescent="0.25">
      <c r="A20" s="155" t="s">
        <v>470</v>
      </c>
      <c r="B20" s="158" t="s">
        <v>68</v>
      </c>
      <c r="C20" s="81" t="s">
        <v>69</v>
      </c>
      <c r="D20" s="156">
        <v>20505</v>
      </c>
      <c r="E20" s="157">
        <v>2.0075699999999999</v>
      </c>
      <c r="F20" s="27"/>
      <c r="G20" s="52">
        <v>0.8</v>
      </c>
      <c r="H20" s="25"/>
      <c r="I20" s="52">
        <f t="shared" ref="I20:I31" si="2">G20</f>
        <v>0.8</v>
      </c>
      <c r="J20" s="52">
        <f t="shared" ref="J20:J31" si="3">I20*E20</f>
        <v>1.6060559999999999</v>
      </c>
    </row>
    <row r="21" spans="1:10" x14ac:dyDescent="0.25">
      <c r="A21" s="155" t="s">
        <v>471</v>
      </c>
      <c r="B21" s="158" t="s">
        <v>68</v>
      </c>
      <c r="C21" s="81" t="s">
        <v>69</v>
      </c>
      <c r="D21" s="156">
        <v>20508</v>
      </c>
      <c r="E21" s="157">
        <v>24.11646</v>
      </c>
      <c r="F21" s="27"/>
      <c r="G21" s="52">
        <v>0.6</v>
      </c>
      <c r="H21" s="25"/>
      <c r="I21" s="52">
        <f t="shared" si="2"/>
        <v>0.6</v>
      </c>
      <c r="J21" s="52">
        <f t="shared" si="3"/>
        <v>14.469875999999999</v>
      </c>
    </row>
    <row r="22" spans="1:10" x14ac:dyDescent="0.25">
      <c r="A22" s="155" t="s">
        <v>472</v>
      </c>
      <c r="B22" s="158" t="s">
        <v>16</v>
      </c>
      <c r="C22" s="81" t="s">
        <v>69</v>
      </c>
      <c r="D22" s="156">
        <v>20517</v>
      </c>
      <c r="E22" s="157">
        <v>2.6800000000000001E-2</v>
      </c>
      <c r="F22" s="27"/>
      <c r="G22" s="52">
        <v>136.44999999999999</v>
      </c>
      <c r="H22" s="25"/>
      <c r="I22" s="52">
        <f t="shared" si="2"/>
        <v>136.44999999999999</v>
      </c>
      <c r="J22" s="52">
        <f t="shared" si="3"/>
        <v>3.65686</v>
      </c>
    </row>
    <row r="23" spans="1:10" x14ac:dyDescent="0.25">
      <c r="A23" s="155" t="s">
        <v>473</v>
      </c>
      <c r="B23" s="158" t="s">
        <v>16</v>
      </c>
      <c r="C23" s="81" t="s">
        <v>69</v>
      </c>
      <c r="D23" s="156">
        <v>20518</v>
      </c>
      <c r="E23" s="157">
        <v>6.2600000000000003E-2</v>
      </c>
      <c r="F23" s="27"/>
      <c r="G23" s="52">
        <v>136.44999999999999</v>
      </c>
      <c r="H23" s="25"/>
      <c r="I23" s="52">
        <f t="shared" si="2"/>
        <v>136.44999999999999</v>
      </c>
      <c r="J23" s="52">
        <f t="shared" si="3"/>
        <v>8.5417699999999996</v>
      </c>
    </row>
    <row r="24" spans="1:10" x14ac:dyDescent="0.25">
      <c r="A24" s="155" t="s">
        <v>474</v>
      </c>
      <c r="B24" s="158" t="s">
        <v>16</v>
      </c>
      <c r="C24" s="81" t="s">
        <v>69</v>
      </c>
      <c r="D24" s="156">
        <v>20519</v>
      </c>
      <c r="E24" s="157">
        <v>2.1100000000000001E-2</v>
      </c>
      <c r="F24" s="27"/>
      <c r="G24" s="52">
        <v>136.44999999999999</v>
      </c>
      <c r="H24" s="25"/>
      <c r="I24" s="52">
        <f t="shared" si="2"/>
        <v>136.44999999999999</v>
      </c>
      <c r="J24" s="52">
        <f t="shared" si="3"/>
        <v>2.879095</v>
      </c>
    </row>
    <row r="25" spans="1:10" x14ac:dyDescent="0.25">
      <c r="A25" s="155" t="s">
        <v>475</v>
      </c>
      <c r="B25" s="158" t="s">
        <v>16</v>
      </c>
      <c r="C25" s="81" t="s">
        <v>69</v>
      </c>
      <c r="D25" s="156">
        <v>20520</v>
      </c>
      <c r="E25" s="157">
        <v>0.05</v>
      </c>
      <c r="F25" s="27"/>
      <c r="G25" s="52">
        <v>136.44999999999999</v>
      </c>
      <c r="H25" s="25"/>
      <c r="I25" s="52">
        <f t="shared" si="2"/>
        <v>136.44999999999999</v>
      </c>
      <c r="J25" s="52">
        <f t="shared" si="3"/>
        <v>6.8224999999999998</v>
      </c>
    </row>
    <row r="26" spans="1:10" x14ac:dyDescent="0.25">
      <c r="A26" s="155" t="s">
        <v>476</v>
      </c>
      <c r="B26" s="158" t="s">
        <v>482</v>
      </c>
      <c r="C26" s="81" t="s">
        <v>69</v>
      </c>
      <c r="D26" s="156">
        <v>20985</v>
      </c>
      <c r="E26" s="157">
        <v>0.28129999999999999</v>
      </c>
      <c r="F26" s="27"/>
      <c r="G26" s="52">
        <v>7.52</v>
      </c>
      <c r="H26" s="25"/>
      <c r="I26" s="52">
        <f t="shared" si="2"/>
        <v>7.52</v>
      </c>
      <c r="J26" s="52">
        <f t="shared" si="3"/>
        <v>2.1153759999999999</v>
      </c>
    </row>
    <row r="27" spans="1:10" x14ac:dyDescent="0.25">
      <c r="A27" s="155" t="s">
        <v>477</v>
      </c>
      <c r="B27" s="158" t="s">
        <v>15</v>
      </c>
      <c r="C27" s="81" t="s">
        <v>69</v>
      </c>
      <c r="D27" s="156">
        <v>20988</v>
      </c>
      <c r="E27" s="157">
        <v>0.16850000000000001</v>
      </c>
      <c r="F27" s="27"/>
      <c r="G27" s="52">
        <v>14.33</v>
      </c>
      <c r="H27" s="25"/>
      <c r="I27" s="52">
        <f t="shared" si="2"/>
        <v>14.33</v>
      </c>
      <c r="J27" s="52">
        <f t="shared" si="3"/>
        <v>2.4146050000000003</v>
      </c>
    </row>
    <row r="28" spans="1:10" x14ac:dyDescent="0.25">
      <c r="A28" s="155" t="s">
        <v>478</v>
      </c>
      <c r="B28" s="158" t="s">
        <v>68</v>
      </c>
      <c r="C28" s="81" t="s">
        <v>69</v>
      </c>
      <c r="D28" s="156">
        <v>21516</v>
      </c>
      <c r="E28" s="157">
        <v>1.08</v>
      </c>
      <c r="F28" s="27"/>
      <c r="G28" s="52">
        <v>8.74</v>
      </c>
      <c r="H28" s="25"/>
      <c r="I28" s="52">
        <f t="shared" si="2"/>
        <v>8.74</v>
      </c>
      <c r="J28" s="52">
        <f t="shared" si="3"/>
        <v>9.4392000000000014</v>
      </c>
    </row>
    <row r="29" spans="1:10" ht="25.5" x14ac:dyDescent="0.25">
      <c r="A29" s="155" t="s">
        <v>479</v>
      </c>
      <c r="B29" s="158" t="s">
        <v>483</v>
      </c>
      <c r="C29" s="81" t="s">
        <v>69</v>
      </c>
      <c r="D29" s="156">
        <v>22502</v>
      </c>
      <c r="E29" s="157">
        <v>31</v>
      </c>
      <c r="F29" s="27"/>
      <c r="G29" s="52">
        <v>2.75</v>
      </c>
      <c r="H29" s="25"/>
      <c r="I29" s="52">
        <f t="shared" si="2"/>
        <v>2.75</v>
      </c>
      <c r="J29" s="52">
        <f t="shared" si="3"/>
        <v>85.25</v>
      </c>
    </row>
    <row r="30" spans="1:10" x14ac:dyDescent="0.25">
      <c r="A30" s="155" t="s">
        <v>480</v>
      </c>
      <c r="B30" s="158" t="s">
        <v>68</v>
      </c>
      <c r="C30" s="81" t="s">
        <v>69</v>
      </c>
      <c r="D30" s="156">
        <v>26569</v>
      </c>
      <c r="E30" s="157">
        <v>8.4400000000000003E-2</v>
      </c>
      <c r="F30" s="27"/>
      <c r="G30" s="52">
        <v>18.510000000000002</v>
      </c>
      <c r="H30" s="25"/>
      <c r="I30" s="52">
        <f t="shared" si="2"/>
        <v>18.510000000000002</v>
      </c>
      <c r="J30" s="52">
        <f t="shared" si="3"/>
        <v>1.5622440000000002</v>
      </c>
    </row>
    <row r="31" spans="1:10" ht="25.5" x14ac:dyDescent="0.25">
      <c r="A31" s="97" t="s">
        <v>481</v>
      </c>
      <c r="B31" s="159" t="s">
        <v>483</v>
      </c>
      <c r="C31" s="81" t="s">
        <v>69</v>
      </c>
      <c r="D31" s="156">
        <v>71894</v>
      </c>
      <c r="E31" s="157">
        <v>1</v>
      </c>
      <c r="F31" s="27"/>
      <c r="G31" s="52">
        <v>246.04</v>
      </c>
      <c r="H31" s="25"/>
      <c r="I31" s="52">
        <f t="shared" si="2"/>
        <v>246.04</v>
      </c>
      <c r="J31" s="52">
        <f t="shared" si="3"/>
        <v>246.04</v>
      </c>
    </row>
    <row r="32" spans="1:10" x14ac:dyDescent="0.25">
      <c r="A32" s="300" t="s">
        <v>60</v>
      </c>
      <c r="B32" s="300"/>
      <c r="C32" s="300"/>
      <c r="D32" s="300"/>
      <c r="E32" s="300"/>
      <c r="F32" s="300"/>
      <c r="G32" s="300"/>
      <c r="H32" s="300"/>
      <c r="I32" s="300"/>
      <c r="J32" s="25">
        <f>SUM(J19:J31)</f>
        <v>396.87557191999997</v>
      </c>
    </row>
    <row r="33" spans="1:21" x14ac:dyDescent="0.25">
      <c r="A33" s="298"/>
      <c r="B33" s="298"/>
      <c r="C33" s="298"/>
      <c r="D33" s="298"/>
      <c r="E33" s="298"/>
      <c r="F33" s="298"/>
      <c r="G33" s="298"/>
      <c r="H33" s="298"/>
      <c r="I33" s="298"/>
      <c r="J33" s="298"/>
    </row>
    <row r="34" spans="1:21" x14ac:dyDescent="0.25">
      <c r="A34" s="307" t="s">
        <v>63</v>
      </c>
      <c r="B34" s="308"/>
      <c r="C34" s="308"/>
      <c r="D34" s="308"/>
      <c r="E34" s="308"/>
      <c r="F34" s="308"/>
      <c r="G34" s="308"/>
      <c r="H34" s="308"/>
      <c r="I34" s="308"/>
      <c r="J34" s="309"/>
    </row>
    <row r="35" spans="1:21" ht="25.5" x14ac:dyDescent="0.25">
      <c r="A35" s="56" t="s">
        <v>27</v>
      </c>
      <c r="B35" s="25" t="s">
        <v>28</v>
      </c>
      <c r="C35" s="82" t="s">
        <v>70</v>
      </c>
      <c r="D35" s="26" t="s">
        <v>29</v>
      </c>
      <c r="E35" s="26" t="s">
        <v>54</v>
      </c>
      <c r="F35" s="27" t="s">
        <v>55</v>
      </c>
      <c r="G35" s="25" t="s">
        <v>56</v>
      </c>
      <c r="H35" s="25" t="s">
        <v>57</v>
      </c>
      <c r="I35" s="25" t="s">
        <v>58</v>
      </c>
      <c r="J35" s="25" t="s">
        <v>62</v>
      </c>
    </row>
    <row r="36" spans="1:21" x14ac:dyDescent="0.25">
      <c r="A36" s="60"/>
      <c r="B36" s="52"/>
      <c r="C36" s="52"/>
      <c r="D36" s="52"/>
      <c r="E36" s="28"/>
      <c r="F36" s="59"/>
      <c r="G36" s="59"/>
      <c r="H36" s="59"/>
      <c r="I36" s="52"/>
      <c r="J36" s="52">
        <f>ROUND(I36*F36,2)</f>
        <v>0</v>
      </c>
    </row>
    <row r="37" spans="1:21" x14ac:dyDescent="0.25">
      <c r="A37" s="310" t="s">
        <v>61</v>
      </c>
      <c r="B37" s="311"/>
      <c r="C37" s="311"/>
      <c r="D37" s="311"/>
      <c r="E37" s="311"/>
      <c r="F37" s="311"/>
      <c r="G37" s="311"/>
      <c r="H37" s="311"/>
      <c r="I37" s="312"/>
      <c r="J37" s="25">
        <f>SUM(J36:J36)</f>
        <v>0</v>
      </c>
    </row>
    <row r="38" spans="1:21" x14ac:dyDescent="0.25">
      <c r="A38" s="313" t="s">
        <v>66</v>
      </c>
      <c r="B38" s="313"/>
      <c r="C38" s="313"/>
      <c r="D38" s="313"/>
      <c r="E38" s="314"/>
      <c r="F38" s="307" t="s">
        <v>32</v>
      </c>
      <c r="G38" s="308"/>
      <c r="H38" s="309"/>
      <c r="I38" s="315" t="s">
        <v>65</v>
      </c>
      <c r="J38" s="316"/>
      <c r="M38" s="65"/>
      <c r="N38" s="69"/>
      <c r="O38" s="69"/>
      <c r="P38" s="69"/>
      <c r="Q38" s="69"/>
      <c r="R38" s="69"/>
      <c r="S38" s="69"/>
      <c r="T38" s="66"/>
      <c r="U38" s="66"/>
    </row>
    <row r="39" spans="1:21" ht="25.5" customHeight="1" x14ac:dyDescent="0.25">
      <c r="A39" s="293"/>
      <c r="B39" s="294"/>
      <c r="C39" s="294"/>
      <c r="D39" s="294"/>
      <c r="E39" s="295"/>
      <c r="F39" s="296" t="s">
        <v>484</v>
      </c>
      <c r="G39" s="296"/>
      <c r="H39" s="296"/>
      <c r="I39" s="297">
        <f>J15</f>
        <v>127.56</v>
      </c>
      <c r="J39" s="297"/>
      <c r="M39" s="67"/>
      <c r="N39" s="70"/>
      <c r="O39" s="70"/>
      <c r="P39" s="70"/>
      <c r="Q39" s="70"/>
      <c r="R39" s="70"/>
      <c r="S39" s="70"/>
      <c r="T39" s="66"/>
      <c r="U39" s="66"/>
    </row>
    <row r="40" spans="1:21" ht="15" customHeight="1" x14ac:dyDescent="0.25">
      <c r="A40" s="74"/>
      <c r="B40" s="72"/>
      <c r="C40" s="72"/>
      <c r="D40" s="72"/>
      <c r="E40" s="73"/>
      <c r="F40" s="296" t="s">
        <v>33</v>
      </c>
      <c r="G40" s="296"/>
      <c r="H40" s="296"/>
      <c r="I40" s="297">
        <f>J32</f>
        <v>396.87557191999997</v>
      </c>
      <c r="J40" s="297"/>
      <c r="M40" s="72"/>
      <c r="N40" s="72"/>
      <c r="O40" s="72"/>
      <c r="P40" s="71"/>
      <c r="Q40" s="71"/>
      <c r="R40" s="70"/>
      <c r="S40" s="70"/>
      <c r="T40" s="66"/>
      <c r="U40" s="66"/>
    </row>
    <row r="41" spans="1:21" ht="15" customHeight="1" x14ac:dyDescent="0.25">
      <c r="A41" s="74"/>
      <c r="B41" s="72"/>
      <c r="C41" s="72"/>
      <c r="D41" s="72"/>
      <c r="E41" s="73"/>
      <c r="F41" s="296" t="s">
        <v>64</v>
      </c>
      <c r="G41" s="296"/>
      <c r="H41" s="296"/>
      <c r="I41" s="297">
        <f>J37</f>
        <v>0</v>
      </c>
      <c r="J41" s="297"/>
      <c r="M41" s="72"/>
      <c r="N41" s="72"/>
      <c r="O41" s="72"/>
      <c r="P41" s="71"/>
      <c r="Q41" s="71"/>
      <c r="R41" s="68"/>
      <c r="S41" s="68"/>
      <c r="T41" s="66"/>
      <c r="U41" s="66"/>
    </row>
    <row r="42" spans="1:21" ht="15" customHeight="1" x14ac:dyDescent="0.25">
      <c r="A42" s="74"/>
      <c r="B42" s="72"/>
      <c r="C42" s="72"/>
      <c r="D42" s="72"/>
      <c r="E42" s="73"/>
      <c r="F42" s="296" t="s">
        <v>34</v>
      </c>
      <c r="G42" s="296"/>
      <c r="H42" s="296"/>
      <c r="I42" s="317">
        <v>1</v>
      </c>
      <c r="J42" s="318"/>
      <c r="M42" s="72"/>
      <c r="N42" s="72"/>
      <c r="O42" s="72"/>
      <c r="P42" s="71"/>
      <c r="Q42" s="71"/>
      <c r="R42" s="68"/>
      <c r="S42" s="68"/>
      <c r="T42" s="66"/>
      <c r="U42" s="66"/>
    </row>
    <row r="43" spans="1:21" ht="25.5" customHeight="1" x14ac:dyDescent="0.25">
      <c r="A43" s="74"/>
      <c r="B43" s="72"/>
      <c r="C43" s="72"/>
      <c r="D43" s="72"/>
      <c r="E43" s="73"/>
      <c r="F43" s="296" t="s">
        <v>35</v>
      </c>
      <c r="G43" s="296"/>
      <c r="H43" s="296"/>
      <c r="I43" s="297">
        <f>I39+I41</f>
        <v>127.56</v>
      </c>
      <c r="J43" s="297"/>
      <c r="M43" s="72"/>
      <c r="N43" s="72"/>
      <c r="O43" s="72"/>
      <c r="P43" s="71"/>
      <c r="Q43" s="71"/>
      <c r="R43" s="68"/>
      <c r="S43" s="68"/>
      <c r="T43" s="66"/>
      <c r="U43" s="66"/>
    </row>
    <row r="44" spans="1:21" ht="25.5" customHeight="1" x14ac:dyDescent="0.25">
      <c r="A44" s="74"/>
      <c r="B44" s="72"/>
      <c r="C44" s="72"/>
      <c r="D44" s="72"/>
      <c r="E44" s="73"/>
      <c r="F44" s="296" t="s">
        <v>36</v>
      </c>
      <c r="G44" s="296"/>
      <c r="H44" s="296"/>
      <c r="I44" s="297">
        <f>I43/I42</f>
        <v>127.56</v>
      </c>
      <c r="J44" s="297"/>
      <c r="M44" s="72"/>
      <c r="N44" s="72"/>
      <c r="O44" s="72"/>
      <c r="P44" s="71"/>
      <c r="Q44" s="71"/>
      <c r="R44" s="68"/>
      <c r="S44" s="68"/>
      <c r="T44" s="66"/>
      <c r="U44" s="66"/>
    </row>
    <row r="45" spans="1:21" ht="15" customHeight="1" x14ac:dyDescent="0.25">
      <c r="A45" s="74"/>
      <c r="B45" s="72"/>
      <c r="C45" s="72"/>
      <c r="D45" s="72"/>
      <c r="E45" s="73"/>
      <c r="F45" s="296" t="s">
        <v>37</v>
      </c>
      <c r="G45" s="296"/>
      <c r="H45" s="296"/>
      <c r="I45" s="297">
        <f>I40+I44</f>
        <v>524.43557192000003</v>
      </c>
      <c r="J45" s="297"/>
      <c r="M45" s="72"/>
      <c r="N45" s="72"/>
      <c r="O45" s="72"/>
      <c r="P45" s="71"/>
      <c r="Q45" s="71"/>
      <c r="R45" s="70"/>
      <c r="S45" s="70"/>
      <c r="T45" s="66"/>
      <c r="U45" s="66"/>
    </row>
    <row r="46" spans="1:21" ht="15" customHeight="1" x14ac:dyDescent="0.25">
      <c r="A46" s="74"/>
      <c r="B46" s="72"/>
      <c r="C46" s="72"/>
      <c r="D46" s="72"/>
      <c r="E46" s="73"/>
      <c r="F46" s="296" t="s">
        <v>485</v>
      </c>
      <c r="G46" s="296"/>
      <c r="H46" s="296"/>
      <c r="I46" s="297">
        <f>I45*0.3196</f>
        <v>167.60960878563202</v>
      </c>
      <c r="J46" s="297"/>
      <c r="M46" s="72"/>
      <c r="N46" s="72"/>
      <c r="O46" s="72"/>
      <c r="P46" s="71"/>
      <c r="Q46" s="71"/>
      <c r="R46" s="70"/>
      <c r="S46" s="70"/>
      <c r="T46" s="66"/>
      <c r="U46" s="66"/>
    </row>
    <row r="47" spans="1:21" ht="15" customHeight="1" x14ac:dyDescent="0.25">
      <c r="A47" s="75"/>
      <c r="B47" s="76"/>
      <c r="C47" s="76"/>
      <c r="D47" s="76"/>
      <c r="E47" s="77"/>
      <c r="F47" s="292" t="s">
        <v>38</v>
      </c>
      <c r="G47" s="292"/>
      <c r="H47" s="292"/>
      <c r="I47" s="160">
        <f>I46+I45</f>
        <v>692.04518070563199</v>
      </c>
      <c r="J47" s="161"/>
      <c r="M47" s="72"/>
      <c r="N47" s="72"/>
      <c r="O47" s="72"/>
      <c r="P47" s="71"/>
      <c r="Q47" s="71"/>
      <c r="R47" s="70"/>
      <c r="S47" s="70"/>
      <c r="T47" s="66"/>
      <c r="U47" s="66"/>
    </row>
    <row r="49" spans="1:10" ht="15.75" x14ac:dyDescent="0.25">
      <c r="A49" s="301" t="s">
        <v>490</v>
      </c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ht="27" customHeight="1" x14ac:dyDescent="0.25">
      <c r="A50" s="302" t="s">
        <v>491</v>
      </c>
      <c r="B50" s="303"/>
      <c r="C50" s="303"/>
      <c r="D50" s="303"/>
      <c r="E50" s="303"/>
      <c r="F50" s="303"/>
      <c r="G50" s="303"/>
      <c r="H50" s="303"/>
      <c r="I50" s="303"/>
      <c r="J50" s="304"/>
    </row>
    <row r="51" spans="1:10" x14ac:dyDescent="0.25">
      <c r="A51" s="305" t="s">
        <v>492</v>
      </c>
      <c r="B51" s="306"/>
      <c r="C51" s="306"/>
      <c r="D51" s="306"/>
      <c r="E51" s="306"/>
      <c r="F51" s="306"/>
      <c r="G51" s="306"/>
      <c r="H51" s="306"/>
      <c r="I51" s="306"/>
      <c r="J51" s="306"/>
    </row>
    <row r="52" spans="1:10" x14ac:dyDescent="0.25">
      <c r="A52" s="299" t="s">
        <v>26</v>
      </c>
      <c r="B52" s="299"/>
      <c r="C52" s="299"/>
      <c r="D52" s="299"/>
      <c r="E52" s="299"/>
      <c r="F52" s="299"/>
      <c r="G52" s="299"/>
      <c r="H52" s="299"/>
      <c r="I52" s="299"/>
      <c r="J52" s="299"/>
    </row>
    <row r="53" spans="1:10" x14ac:dyDescent="0.25">
      <c r="A53" s="292" t="s">
        <v>493</v>
      </c>
      <c r="B53" s="292"/>
      <c r="C53" s="292"/>
      <c r="D53" s="292"/>
      <c r="E53" s="292"/>
      <c r="F53" s="292"/>
      <c r="G53" s="292"/>
      <c r="H53" s="292"/>
      <c r="I53" s="292"/>
      <c r="J53" s="292"/>
    </row>
    <row r="54" spans="1:10" ht="25.5" x14ac:dyDescent="0.25">
      <c r="A54" s="56" t="s">
        <v>27</v>
      </c>
      <c r="B54" s="25" t="s">
        <v>28</v>
      </c>
      <c r="C54" s="82" t="s">
        <v>70</v>
      </c>
      <c r="D54" s="26" t="s">
        <v>29</v>
      </c>
      <c r="E54" s="26" t="s">
        <v>54</v>
      </c>
      <c r="F54" s="27" t="s">
        <v>55</v>
      </c>
      <c r="G54" s="25" t="s">
        <v>56</v>
      </c>
      <c r="H54" s="25" t="s">
        <v>57</v>
      </c>
      <c r="I54" s="25" t="s">
        <v>58</v>
      </c>
      <c r="J54" s="25" t="s">
        <v>62</v>
      </c>
    </row>
    <row r="55" spans="1:10" x14ac:dyDescent="0.25">
      <c r="A55" s="163" t="s">
        <v>494</v>
      </c>
      <c r="B55" s="52" t="s">
        <v>496</v>
      </c>
      <c r="C55" s="52" t="s">
        <v>69</v>
      </c>
      <c r="D55" s="156">
        <v>10111</v>
      </c>
      <c r="E55" s="157">
        <v>36</v>
      </c>
      <c r="F55" s="53"/>
      <c r="G55" s="53">
        <v>8.3000000000000007</v>
      </c>
      <c r="H55" s="53"/>
      <c r="I55" s="58">
        <f>G55*2.5727</f>
        <v>21.353410000000004</v>
      </c>
      <c r="J55" s="58">
        <f>I55*E55</f>
        <v>768.72276000000011</v>
      </c>
    </row>
    <row r="56" spans="1:10" x14ac:dyDescent="0.25">
      <c r="A56" s="164" t="s">
        <v>466</v>
      </c>
      <c r="B56" s="52" t="s">
        <v>496</v>
      </c>
      <c r="C56" s="52" t="s">
        <v>69</v>
      </c>
      <c r="D56" s="156">
        <v>10101</v>
      </c>
      <c r="E56" s="157">
        <v>48</v>
      </c>
      <c r="F56" s="53"/>
      <c r="G56" s="53">
        <v>7</v>
      </c>
      <c r="H56" s="53"/>
      <c r="I56" s="58">
        <f t="shared" ref="I56:I57" si="4">G56*2.5727</f>
        <v>18.008900000000001</v>
      </c>
      <c r="J56" s="58">
        <f>I56*E56</f>
        <v>864.42720000000008</v>
      </c>
    </row>
    <row r="57" spans="1:10" x14ac:dyDescent="0.25">
      <c r="A57" s="165" t="s">
        <v>495</v>
      </c>
      <c r="B57" s="52" t="s">
        <v>496</v>
      </c>
      <c r="C57" s="52" t="s">
        <v>69</v>
      </c>
      <c r="D57" s="156">
        <v>10140</v>
      </c>
      <c r="E57" s="157">
        <v>8</v>
      </c>
      <c r="F57" s="53"/>
      <c r="G57" s="53">
        <v>8.3000000000000007</v>
      </c>
      <c r="H57" s="53"/>
      <c r="I57" s="58">
        <f t="shared" si="4"/>
        <v>21.353410000000004</v>
      </c>
      <c r="J57" s="58">
        <f>I57*E57</f>
        <v>170.82728000000003</v>
      </c>
    </row>
    <row r="58" spans="1:10" x14ac:dyDescent="0.25">
      <c r="A58" s="300" t="s">
        <v>31</v>
      </c>
      <c r="B58" s="300"/>
      <c r="C58" s="300"/>
      <c r="D58" s="300"/>
      <c r="E58" s="300"/>
      <c r="F58" s="300"/>
      <c r="G58" s="300"/>
      <c r="H58" s="300"/>
      <c r="I58" s="300"/>
      <c r="J58" s="25">
        <f>SUM(J55:J57)</f>
        <v>1803.9772400000002</v>
      </c>
    </row>
    <row r="59" spans="1:10" x14ac:dyDescent="0.25">
      <c r="A59" s="298"/>
      <c r="B59" s="298"/>
      <c r="C59" s="298"/>
      <c r="D59" s="298"/>
      <c r="E59" s="298"/>
      <c r="F59" s="298"/>
      <c r="G59" s="298"/>
      <c r="H59" s="298"/>
      <c r="I59" s="298"/>
      <c r="J59" s="298"/>
    </row>
    <row r="60" spans="1:10" x14ac:dyDescent="0.25">
      <c r="A60" s="299" t="s">
        <v>59</v>
      </c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25.5" x14ac:dyDescent="0.25">
      <c r="A61" s="56" t="s">
        <v>27</v>
      </c>
      <c r="B61" s="25" t="s">
        <v>28</v>
      </c>
      <c r="C61" s="82" t="s">
        <v>70</v>
      </c>
      <c r="D61" s="26" t="s">
        <v>29</v>
      </c>
      <c r="E61" s="26" t="s">
        <v>54</v>
      </c>
      <c r="F61" s="27" t="s">
        <v>55</v>
      </c>
      <c r="G61" s="25" t="s">
        <v>56</v>
      </c>
      <c r="H61" s="25" t="s">
        <v>57</v>
      </c>
      <c r="I61" s="25" t="s">
        <v>58</v>
      </c>
      <c r="J61" s="25" t="s">
        <v>62</v>
      </c>
    </row>
    <row r="62" spans="1:10" ht="51" x14ac:dyDescent="0.25">
      <c r="A62" s="152" t="s">
        <v>501</v>
      </c>
      <c r="B62" s="52" t="s">
        <v>101</v>
      </c>
      <c r="C62" s="52" t="s">
        <v>429</v>
      </c>
      <c r="D62" s="28">
        <v>3130</v>
      </c>
      <c r="E62" s="28">
        <v>4</v>
      </c>
      <c r="F62" s="59"/>
      <c r="G62" s="52"/>
      <c r="H62" s="52"/>
      <c r="I62" s="52">
        <v>7800</v>
      </c>
      <c r="J62" s="52">
        <f>I62*E62</f>
        <v>31200</v>
      </c>
    </row>
    <row r="63" spans="1:10" x14ac:dyDescent="0.25">
      <c r="A63" s="166" t="s">
        <v>497</v>
      </c>
      <c r="B63" s="52" t="s">
        <v>118</v>
      </c>
      <c r="C63" s="52" t="s">
        <v>69</v>
      </c>
      <c r="D63" s="167">
        <v>26560</v>
      </c>
      <c r="E63" s="168">
        <v>10</v>
      </c>
      <c r="F63" s="59"/>
      <c r="G63" s="52"/>
      <c r="H63" s="52"/>
      <c r="I63" s="52">
        <v>19.399999999999999</v>
      </c>
      <c r="J63" s="52">
        <f t="shared" ref="J63:J65" si="5">I63*E63</f>
        <v>194</v>
      </c>
    </row>
    <row r="64" spans="1:10" x14ac:dyDescent="0.25">
      <c r="A64" s="166" t="s">
        <v>498</v>
      </c>
      <c r="B64" s="52" t="s">
        <v>500</v>
      </c>
      <c r="C64" s="52" t="s">
        <v>69</v>
      </c>
      <c r="D64" s="167">
        <v>38051</v>
      </c>
      <c r="E64" s="168">
        <v>6</v>
      </c>
      <c r="F64" s="59"/>
      <c r="G64" s="52"/>
      <c r="H64" s="52"/>
      <c r="I64" s="52">
        <v>33.36</v>
      </c>
      <c r="J64" s="52">
        <f t="shared" si="5"/>
        <v>200.16</v>
      </c>
    </row>
    <row r="65" spans="1:10" x14ac:dyDescent="0.25">
      <c r="A65" s="166" t="s">
        <v>499</v>
      </c>
      <c r="B65" s="52" t="s">
        <v>500</v>
      </c>
      <c r="C65" s="52" t="s">
        <v>69</v>
      </c>
      <c r="D65" s="167">
        <v>38001</v>
      </c>
      <c r="E65" s="168">
        <v>3</v>
      </c>
      <c r="F65" s="59"/>
      <c r="G65" s="52"/>
      <c r="H65" s="52"/>
      <c r="I65" s="52">
        <v>17.34</v>
      </c>
      <c r="J65" s="52">
        <f t="shared" si="5"/>
        <v>52.019999999999996</v>
      </c>
    </row>
    <row r="66" spans="1:10" x14ac:dyDescent="0.25">
      <c r="A66" s="300" t="s">
        <v>60</v>
      </c>
      <c r="B66" s="300"/>
      <c r="C66" s="300"/>
      <c r="D66" s="300"/>
      <c r="E66" s="300"/>
      <c r="F66" s="300"/>
      <c r="G66" s="300"/>
      <c r="H66" s="300"/>
      <c r="I66" s="300"/>
      <c r="J66" s="25">
        <f>SUM(J62:J65)</f>
        <v>31646.18</v>
      </c>
    </row>
    <row r="67" spans="1:10" x14ac:dyDescent="0.25">
      <c r="A67" s="298"/>
      <c r="B67" s="298"/>
      <c r="C67" s="298"/>
      <c r="D67" s="298"/>
      <c r="E67" s="298"/>
      <c r="F67" s="298"/>
      <c r="G67" s="298"/>
      <c r="H67" s="298"/>
      <c r="I67" s="298"/>
      <c r="J67" s="298"/>
    </row>
    <row r="68" spans="1:10" x14ac:dyDescent="0.25">
      <c r="A68" s="307" t="s">
        <v>63</v>
      </c>
      <c r="B68" s="308"/>
      <c r="C68" s="308"/>
      <c r="D68" s="308"/>
      <c r="E68" s="308"/>
      <c r="F68" s="308"/>
      <c r="G68" s="308"/>
      <c r="H68" s="308"/>
      <c r="I68" s="308"/>
      <c r="J68" s="309"/>
    </row>
    <row r="69" spans="1:10" ht="25.5" x14ac:dyDescent="0.25">
      <c r="A69" s="56" t="s">
        <v>27</v>
      </c>
      <c r="B69" s="25" t="s">
        <v>28</v>
      </c>
      <c r="C69" s="82" t="s">
        <v>70</v>
      </c>
      <c r="D69" s="26" t="s">
        <v>29</v>
      </c>
      <c r="E69" s="26" t="s">
        <v>54</v>
      </c>
      <c r="F69" s="27" t="s">
        <v>55</v>
      </c>
      <c r="G69" s="25" t="s">
        <v>56</v>
      </c>
      <c r="H69" s="25" t="s">
        <v>57</v>
      </c>
      <c r="I69" s="25" t="s">
        <v>58</v>
      </c>
      <c r="J69" s="25" t="s">
        <v>62</v>
      </c>
    </row>
    <row r="70" spans="1:10" x14ac:dyDescent="0.25">
      <c r="A70" s="61"/>
      <c r="B70" s="52"/>
      <c r="C70" s="52"/>
      <c r="D70" s="62"/>
      <c r="E70" s="28"/>
      <c r="F70" s="53"/>
      <c r="G70" s="63"/>
      <c r="H70" s="64"/>
      <c r="I70" s="63"/>
      <c r="J70" s="63"/>
    </row>
    <row r="71" spans="1:10" x14ac:dyDescent="0.25">
      <c r="A71" s="310" t="s">
        <v>61</v>
      </c>
      <c r="B71" s="311"/>
      <c r="C71" s="311"/>
      <c r="D71" s="311"/>
      <c r="E71" s="311"/>
      <c r="F71" s="311"/>
      <c r="G71" s="311"/>
      <c r="H71" s="311"/>
      <c r="I71" s="312"/>
      <c r="J71" s="25">
        <f>SUM(J70:J70)</f>
        <v>0</v>
      </c>
    </row>
    <row r="72" spans="1:10" x14ac:dyDescent="0.25">
      <c r="A72" s="313" t="s">
        <v>66</v>
      </c>
      <c r="B72" s="313"/>
      <c r="C72" s="313"/>
      <c r="D72" s="313"/>
      <c r="E72" s="314"/>
      <c r="F72" s="307" t="s">
        <v>32</v>
      </c>
      <c r="G72" s="308"/>
      <c r="H72" s="309"/>
      <c r="I72" s="315" t="s">
        <v>65</v>
      </c>
      <c r="J72" s="316"/>
    </row>
    <row r="73" spans="1:10" ht="24" customHeight="1" x14ac:dyDescent="0.25">
      <c r="A73" s="293"/>
      <c r="B73" s="294"/>
      <c r="C73" s="294"/>
      <c r="D73" s="294"/>
      <c r="E73" s="295"/>
      <c r="F73" s="296" t="s">
        <v>484</v>
      </c>
      <c r="G73" s="296"/>
      <c r="H73" s="296"/>
      <c r="I73" s="297">
        <f>J58</f>
        <v>1803.9772400000002</v>
      </c>
      <c r="J73" s="297"/>
    </row>
    <row r="74" spans="1:10" ht="15" customHeight="1" x14ac:dyDescent="0.25">
      <c r="A74" s="74"/>
      <c r="B74" s="72"/>
      <c r="C74" s="72"/>
      <c r="D74" s="72"/>
      <c r="E74" s="73"/>
      <c r="F74" s="296" t="s">
        <v>33</v>
      </c>
      <c r="G74" s="296"/>
      <c r="H74" s="296"/>
      <c r="I74" s="297">
        <f>J66</f>
        <v>31646.18</v>
      </c>
      <c r="J74" s="297"/>
    </row>
    <row r="75" spans="1:10" ht="15" customHeight="1" x14ac:dyDescent="0.25">
      <c r="A75" s="74"/>
      <c r="B75" s="72"/>
      <c r="C75" s="72"/>
      <c r="D75" s="72"/>
      <c r="E75" s="73"/>
      <c r="F75" s="296" t="s">
        <v>64</v>
      </c>
      <c r="G75" s="296"/>
      <c r="H75" s="296"/>
      <c r="I75" s="297">
        <f>J71</f>
        <v>0</v>
      </c>
      <c r="J75" s="297"/>
    </row>
    <row r="76" spans="1:10" ht="15" customHeight="1" x14ac:dyDescent="0.25">
      <c r="A76" s="74"/>
      <c r="B76" s="72"/>
      <c r="C76" s="72"/>
      <c r="D76" s="72"/>
      <c r="E76" s="73"/>
      <c r="F76" s="296" t="s">
        <v>34</v>
      </c>
      <c r="G76" s="296"/>
      <c r="H76" s="296"/>
      <c r="I76" s="317">
        <v>1</v>
      </c>
      <c r="J76" s="318"/>
    </row>
    <row r="77" spans="1:10" ht="15" customHeight="1" x14ac:dyDescent="0.25">
      <c r="A77" s="74"/>
      <c r="B77" s="72"/>
      <c r="C77" s="72"/>
      <c r="D77" s="72"/>
      <c r="E77" s="73"/>
      <c r="F77" s="296" t="s">
        <v>35</v>
      </c>
      <c r="G77" s="296"/>
      <c r="H77" s="296"/>
      <c r="I77" s="297">
        <f>I73+I75</f>
        <v>1803.9772400000002</v>
      </c>
      <c r="J77" s="297"/>
    </row>
    <row r="78" spans="1:10" ht="28.5" customHeight="1" x14ac:dyDescent="0.25">
      <c r="A78" s="74"/>
      <c r="B78" s="72"/>
      <c r="C78" s="72"/>
      <c r="D78" s="72"/>
      <c r="E78" s="73"/>
      <c r="F78" s="296" t="s">
        <v>36</v>
      </c>
      <c r="G78" s="296"/>
      <c r="H78" s="296"/>
      <c r="I78" s="297">
        <f>I77/I76</f>
        <v>1803.9772400000002</v>
      </c>
      <c r="J78" s="297"/>
    </row>
    <row r="79" spans="1:10" ht="15" customHeight="1" x14ac:dyDescent="0.25">
      <c r="A79" s="74"/>
      <c r="B79" s="72"/>
      <c r="C79" s="72"/>
      <c r="D79" s="72"/>
      <c r="E79" s="73"/>
      <c r="F79" s="296" t="s">
        <v>37</v>
      </c>
      <c r="G79" s="296"/>
      <c r="H79" s="296"/>
      <c r="I79" s="297">
        <f>I74+I78</f>
        <v>33450.15724</v>
      </c>
      <c r="J79" s="297"/>
    </row>
    <row r="80" spans="1:10" ht="15" customHeight="1" x14ac:dyDescent="0.25">
      <c r="A80" s="74"/>
      <c r="B80" s="72"/>
      <c r="C80" s="72"/>
      <c r="D80" s="72"/>
      <c r="E80" s="73"/>
      <c r="F80" s="296" t="s">
        <v>485</v>
      </c>
      <c r="G80" s="296"/>
      <c r="H80" s="296"/>
      <c r="I80" s="297">
        <f>I79*0.3196</f>
        <v>10690.670253904</v>
      </c>
      <c r="J80" s="297"/>
    </row>
    <row r="81" spans="1:17" ht="15" customHeight="1" x14ac:dyDescent="0.25">
      <c r="A81" s="75"/>
      <c r="B81" s="76"/>
      <c r="C81" s="76"/>
      <c r="D81" s="76"/>
      <c r="E81" s="77"/>
      <c r="F81" s="292" t="s">
        <v>38</v>
      </c>
      <c r="G81" s="292"/>
      <c r="H81" s="292"/>
      <c r="I81" s="160">
        <f>I80+I79</f>
        <v>44140.827493903998</v>
      </c>
      <c r="J81" s="161"/>
    </row>
    <row r="85" spans="1:17" x14ac:dyDescent="0.25">
      <c r="A85" s="229" t="s">
        <v>50</v>
      </c>
      <c r="B85" s="229"/>
      <c r="C85" s="229"/>
      <c r="D85" s="229"/>
      <c r="E85" s="229"/>
      <c r="F85" s="229"/>
      <c r="G85" s="229"/>
      <c r="H85" s="229"/>
      <c r="I85" s="229"/>
      <c r="J85" s="229"/>
      <c r="K85" s="50"/>
      <c r="L85" s="50"/>
      <c r="M85" s="50"/>
      <c r="N85" s="50"/>
      <c r="O85" s="50"/>
      <c r="P85" s="50"/>
      <c r="Q85" s="50"/>
    </row>
    <row r="86" spans="1:17" ht="15" customHeight="1" x14ac:dyDescent="0.25">
      <c r="A86" s="225" t="s">
        <v>51</v>
      </c>
      <c r="B86" s="225"/>
      <c r="C86" s="225"/>
      <c r="D86" s="225"/>
      <c r="E86" s="225"/>
      <c r="F86" s="225"/>
      <c r="G86" s="225"/>
      <c r="H86" s="225"/>
      <c r="I86" s="225"/>
      <c r="J86" s="225"/>
      <c r="K86" s="51"/>
      <c r="L86" s="51"/>
      <c r="M86" s="51"/>
      <c r="N86" s="51"/>
      <c r="O86" s="51"/>
      <c r="P86" s="51"/>
      <c r="Q86" s="51"/>
    </row>
  </sheetData>
  <mergeCells count="72">
    <mergeCell ref="A9:J9"/>
    <mergeCell ref="A15:I15"/>
    <mergeCell ref="A16:J16"/>
    <mergeCell ref="A17:J17"/>
    <mergeCell ref="F38:H38"/>
    <mergeCell ref="I38:J38"/>
    <mergeCell ref="F42:H42"/>
    <mergeCell ref="I42:J42"/>
    <mergeCell ref="F43:H43"/>
    <mergeCell ref="A1:J1"/>
    <mergeCell ref="A2:J2"/>
    <mergeCell ref="A3:J3"/>
    <mergeCell ref="A4:J4"/>
    <mergeCell ref="A5:J5"/>
    <mergeCell ref="A6:J6"/>
    <mergeCell ref="A38:E38"/>
    <mergeCell ref="A32:I32"/>
    <mergeCell ref="A33:J33"/>
    <mergeCell ref="A34:J34"/>
    <mergeCell ref="A37:I37"/>
    <mergeCell ref="A7:J7"/>
    <mergeCell ref="A8:J8"/>
    <mergeCell ref="F39:H39"/>
    <mergeCell ref="I39:J39"/>
    <mergeCell ref="F40:H40"/>
    <mergeCell ref="I40:J40"/>
    <mergeCell ref="F41:H41"/>
    <mergeCell ref="I41:J41"/>
    <mergeCell ref="F78:H78"/>
    <mergeCell ref="I78:J78"/>
    <mergeCell ref="F79:H79"/>
    <mergeCell ref="I79:J79"/>
    <mergeCell ref="F75:H75"/>
    <mergeCell ref="I75:J75"/>
    <mergeCell ref="F76:H76"/>
    <mergeCell ref="I76:J76"/>
    <mergeCell ref="F77:H77"/>
    <mergeCell ref="I77:J77"/>
    <mergeCell ref="F74:H74"/>
    <mergeCell ref="I74:J74"/>
    <mergeCell ref="A53:J53"/>
    <mergeCell ref="A58:I58"/>
    <mergeCell ref="A72:E72"/>
    <mergeCell ref="F72:H72"/>
    <mergeCell ref="I72:J72"/>
    <mergeCell ref="A73:E73"/>
    <mergeCell ref="F44:H44"/>
    <mergeCell ref="I44:J44"/>
    <mergeCell ref="A68:J68"/>
    <mergeCell ref="A71:I71"/>
    <mergeCell ref="F73:H73"/>
    <mergeCell ref="I73:J73"/>
    <mergeCell ref="F45:H45"/>
    <mergeCell ref="I45:J45"/>
    <mergeCell ref="F46:H46"/>
    <mergeCell ref="I46:J46"/>
    <mergeCell ref="A85:J85"/>
    <mergeCell ref="A86:J86"/>
    <mergeCell ref="F81:H81"/>
    <mergeCell ref="A39:E39"/>
    <mergeCell ref="F80:H80"/>
    <mergeCell ref="I80:J80"/>
    <mergeCell ref="A59:J59"/>
    <mergeCell ref="A60:J60"/>
    <mergeCell ref="A66:I66"/>
    <mergeCell ref="A67:J67"/>
    <mergeCell ref="F47:H47"/>
    <mergeCell ref="A49:J49"/>
    <mergeCell ref="A50:J50"/>
    <mergeCell ref="A51:J51"/>
    <mergeCell ref="A52:J52"/>
    <mergeCell ref="I43:J43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9"/>
  <sheetViews>
    <sheetView workbookViewId="0">
      <selection activeCell="D20" sqref="D20"/>
    </sheetView>
  </sheetViews>
  <sheetFormatPr defaultRowHeight="15" x14ac:dyDescent="0.25"/>
  <sheetData>
    <row r="2" spans="3:17" x14ac:dyDescent="0.25">
      <c r="M2" s="151">
        <v>5</v>
      </c>
      <c r="N2">
        <v>6.3</v>
      </c>
      <c r="O2">
        <v>8</v>
      </c>
      <c r="P2">
        <v>10</v>
      </c>
      <c r="Q2">
        <v>12.5</v>
      </c>
    </row>
    <row r="3" spans="3:17" x14ac:dyDescent="0.25">
      <c r="C3">
        <v>1348</v>
      </c>
    </row>
    <row r="4" spans="3:17" x14ac:dyDescent="0.25">
      <c r="C4">
        <v>1428</v>
      </c>
      <c r="M4">
        <v>26.46</v>
      </c>
      <c r="N4">
        <v>58.79</v>
      </c>
      <c r="O4">
        <v>10.96</v>
      </c>
      <c r="P4">
        <v>20.58</v>
      </c>
    </row>
    <row r="5" spans="3:17" x14ac:dyDescent="0.25">
      <c r="C5">
        <f>SUM(C3:C4)</f>
        <v>2776</v>
      </c>
      <c r="D5">
        <v>27.76</v>
      </c>
      <c r="E5">
        <f>D5*0.395</f>
        <v>10.965200000000001</v>
      </c>
      <c r="M5">
        <v>10.87</v>
      </c>
      <c r="N5">
        <v>83.2</v>
      </c>
      <c r="P5">
        <v>58.04</v>
      </c>
    </row>
    <row r="6" spans="3:17" x14ac:dyDescent="0.25">
      <c r="M6">
        <v>13</v>
      </c>
      <c r="N6">
        <v>70</v>
      </c>
      <c r="P6">
        <v>25</v>
      </c>
    </row>
    <row r="7" spans="3:17" x14ac:dyDescent="0.25">
      <c r="M7">
        <f>SUM(M4:M6)</f>
        <v>50.33</v>
      </c>
      <c r="N7">
        <f>SUM(N4:N6)</f>
        <v>211.99</v>
      </c>
      <c r="O7">
        <f>SUM(O4:O6)</f>
        <v>10.96</v>
      </c>
      <c r="P7">
        <f>SUM(P4:P6)</f>
        <v>103.62</v>
      </c>
    </row>
    <row r="9" spans="3:17" x14ac:dyDescent="0.25">
      <c r="C9">
        <v>1344</v>
      </c>
      <c r="O9">
        <f>SUM(N7:P7)</f>
        <v>326.57000000000005</v>
      </c>
    </row>
    <row r="10" spans="3:17" x14ac:dyDescent="0.25">
      <c r="C10">
        <v>1536</v>
      </c>
    </row>
    <row r="11" spans="3:17" x14ac:dyDescent="0.25">
      <c r="C11">
        <v>456</v>
      </c>
    </row>
    <row r="12" spans="3:17" x14ac:dyDescent="0.25">
      <c r="C12">
        <f>SUM(C9:C11)</f>
        <v>3336</v>
      </c>
      <c r="D12">
        <v>33.36</v>
      </c>
      <c r="E12">
        <f>D12*0.617</f>
        <v>20.583120000000001</v>
      </c>
    </row>
    <row r="14" spans="3:17" x14ac:dyDescent="0.25">
      <c r="C14">
        <v>304</v>
      </c>
    </row>
    <row r="15" spans="3:17" x14ac:dyDescent="0.25">
      <c r="C15">
        <v>209.92</v>
      </c>
    </row>
    <row r="16" spans="3:17" x14ac:dyDescent="0.25">
      <c r="C16">
        <f>C14-C15</f>
        <v>94.080000000000013</v>
      </c>
      <c r="D16">
        <v>94.08</v>
      </c>
      <c r="E16">
        <f>D16*0.617</f>
        <v>58.047359999999998</v>
      </c>
    </row>
    <row r="18" spans="3:4" x14ac:dyDescent="0.25">
      <c r="C18">
        <v>457</v>
      </c>
    </row>
    <row r="19" spans="3:4" x14ac:dyDescent="0.25">
      <c r="C19">
        <v>304</v>
      </c>
      <c r="D19">
        <f>C19*0.963</f>
        <v>292.75200000000001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P.ORÇAMENTÁRIA</vt:lpstr>
      <vt:lpstr>CRONOGRAMA</vt:lpstr>
      <vt:lpstr>COMP'S</vt:lpstr>
      <vt:lpstr>Plan1</vt:lpstr>
      <vt:lpstr>'COMP''S'!Area_de_impressao</vt:lpstr>
      <vt:lpstr>CRONOGRAMA!Area_de_impressao</vt:lpstr>
      <vt:lpstr>P.ORÇAMENTÁRIA!Area_de_impressao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2022-09-28T12:30:23Z</cp:lastPrinted>
  <dcterms:created xsi:type="dcterms:W3CDTF">2017-02-23T12:49:41Z</dcterms:created>
  <dcterms:modified xsi:type="dcterms:W3CDTF">2022-09-28T12:30:37Z</dcterms:modified>
</cp:coreProperties>
</file>