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3240" windowWidth="13860" windowHeight="9585" tabRatio="787" activeTab="0"/>
  </bookViews>
  <sheets>
    <sheet name="Planilha Cotação" sheetId="1" r:id="rId1"/>
  </sheets>
  <externalReferences>
    <externalReference r:id="rId4"/>
    <externalReference r:id="rId5"/>
  </externalReferences>
  <definedNames>
    <definedName name="_xlfn.FLOOR.PRECISE" hidden="1">#NAME?</definedName>
    <definedName name="_xlnm.Print_Area" localSheetId="0">'Planilha Cotação'!$A$1:$H$302</definedName>
    <definedName name="Excel_BuiltIn_Print_Area_1_1">#REF!</definedName>
    <definedName name="Excel_BuiltIn_Print_Area_2_1">"$#REF!.$A$1:$J$410"</definedName>
    <definedName name="Excel_BuiltIn_Print_Area_3_1">#REF!</definedName>
    <definedName name="Excel_BuiltIn_Print_Area_3_1_1">#REF!</definedName>
    <definedName name="Excel_BuiltIn_Print_Area_4">#REF!</definedName>
    <definedName name="Excel_BuiltIn_Print_Titles_1_1">"$#REF!.$A$1:$AMJ$3"</definedName>
    <definedName name="Excel_BuiltIn_Print_Titles_2">"$#REF!.$A$1:$AMJ$2"</definedName>
    <definedName name="gdf">#REF!</definedName>
    <definedName name="jj">#REF!</definedName>
    <definedName name="Peitoril">#REF!</definedName>
    <definedName name="TABLE_1">#REF!</definedName>
    <definedName name="TABLE_1_1">NA()</definedName>
    <definedName name="TABLE_1_7">NA()</definedName>
    <definedName name="TABLE_2_1">#REF!</definedName>
    <definedName name="TABLE_2_1_1">NA()</definedName>
    <definedName name="TABLE_2_1_7">NA()</definedName>
    <definedName name="TABLE_2_7">"$orçamento.$#ref" "$#REF!:$#REF!$#REF!"</definedName>
    <definedName name="TABLE_7">"$orçamento.$#ref" "$#REF!:$#REF!$#REF!"</definedName>
    <definedName name="_xlnm.Print_Titles" localSheetId="0">'Planilha Cotação'!$1:$4</definedName>
  </definedNames>
  <calcPr fullCalcOnLoad="1"/>
</workbook>
</file>

<file path=xl/sharedStrings.xml><?xml version="1.0" encoding="utf-8"?>
<sst xmlns="http://schemas.openxmlformats.org/spreadsheetml/2006/main" count="1099" uniqueCount="264">
  <si>
    <t xml:space="preserve">OBRA : </t>
  </si>
  <si>
    <t>LOCAL:</t>
  </si>
  <si>
    <t>PLANILHA DE COTAÇÃO</t>
  </si>
  <si>
    <t>unid.</t>
  </si>
  <si>
    <t>00.776.574/0006-60</t>
  </si>
  <si>
    <t>m²</t>
  </si>
  <si>
    <t>Loja Elétrica</t>
  </si>
  <si>
    <t>57.644.825/0001-66</t>
  </si>
  <si>
    <t>Bloco BLI-10</t>
  </si>
  <si>
    <t>Régua de tomadas</t>
  </si>
  <si>
    <t>ESQUADRIAS</t>
  </si>
  <si>
    <t>Portão Correr Nylofor</t>
  </si>
  <si>
    <t>16.667.287/0001-48</t>
  </si>
  <si>
    <t>Telambrado</t>
  </si>
  <si>
    <t>31.487.853/0002-04</t>
  </si>
  <si>
    <t>39.040.597/0001-33</t>
  </si>
  <si>
    <t>Net Computadores</t>
  </si>
  <si>
    <t>02.465.944/0001-60</t>
  </si>
  <si>
    <t>Magazine Luiza S/A</t>
  </si>
  <si>
    <t>47.960.950/1088-36</t>
  </si>
  <si>
    <t>CABEAMENTO ESTRUTURADO</t>
  </si>
  <si>
    <t>17.354.683/0001-88</t>
  </si>
  <si>
    <t>ELÉTRICO</t>
  </si>
  <si>
    <t>Categoria</t>
  </si>
  <si>
    <t>Descrição do Insumo</t>
  </si>
  <si>
    <t>Unid</t>
  </si>
  <si>
    <t>nº  de preços</t>
  </si>
  <si>
    <t>Preço médio</t>
  </si>
  <si>
    <t>03</t>
  </si>
  <si>
    <t>Código  Base</t>
  </si>
  <si>
    <t>MA</t>
  </si>
  <si>
    <t>und</t>
  </si>
  <si>
    <t>Fornecimento e instalação de portão de correr em Nylofor.</t>
  </si>
  <si>
    <t>Elaborado pela Empresa</t>
  </si>
  <si>
    <t>Elaborado pela empresa</t>
  </si>
  <si>
    <t>FABRICA DE ALAMBRADO E TELAS VITORIA LTDA</t>
  </si>
  <si>
    <t>TELAS LINHARES COMERCIO E SERVIÇOS LTDA</t>
  </si>
  <si>
    <t>32.951.470/0001-27</t>
  </si>
  <si>
    <t>COBERTURA</t>
  </si>
  <si>
    <t>Trama de aço composta por terças para telhados de até 2 águas para telha ondulada de fibrocimento, metálica, plástica ou termoacústica, incluso transporte vertical, composta por tupo retangular galvanizado 70x30 e tubo retangular galvanizado 20x20.</t>
  </si>
  <si>
    <t>RDG Aços do Brasil S/A</t>
  </si>
  <si>
    <t>TUBO INDUSTRIAL RETANGULAR ZC 70 X 30 X 1,55MM - 6000MM</t>
  </si>
  <si>
    <t>TUBO INDUSTRIAL RETANGULAR ZC 20 X 20 X 1,55MM - 6000MM</t>
  </si>
  <si>
    <t>27.487.693/0017-02</t>
  </si>
  <si>
    <t>27.487.693/0017-03</t>
  </si>
  <si>
    <t>kg</t>
  </si>
  <si>
    <t>Fornecimento e Instalação de Ventokit com sensor</t>
  </si>
  <si>
    <t>Ventokit 150 com sensor</t>
  </si>
  <si>
    <t>Americanas</t>
  </si>
  <si>
    <t>85.014.793/0001-50</t>
  </si>
  <si>
    <t>LAMPADA EM LED 60W</t>
  </si>
  <si>
    <t>Carrefour Comércio e Indústrias Ltda</t>
  </si>
  <si>
    <t>28.324.445/0001-46</t>
  </si>
  <si>
    <t>CLIMATIZAÇÃO</t>
  </si>
  <si>
    <t>Caixa de passagem e dreno para split</t>
  </si>
  <si>
    <t>Caixa de Passagem Dreno Split</t>
  </si>
  <si>
    <t>FrioShopping</t>
  </si>
  <si>
    <t>SAMATEC COMERCE SERVICOS E PECAS LTDA</t>
  </si>
  <si>
    <t>10.631.556/0001-30</t>
  </si>
  <si>
    <t>23.730.335/0001-60</t>
  </si>
  <si>
    <t>Fita PVC para isolamento das tubulações (rolo 50m)</t>
  </si>
  <si>
    <t>Fita PVC 50 m</t>
  </si>
  <si>
    <t>Leroy Merlin Cia Brasileira de Bricolagem</t>
  </si>
  <si>
    <t>01.438.784/0048-60</t>
  </si>
  <si>
    <t>07.709.614/0001-96</t>
  </si>
  <si>
    <t xml:space="preserve">Fornecimento e instalação de PABX </t>
  </si>
  <si>
    <t>PABX</t>
  </si>
  <si>
    <t>T.T. dos Santos LTDA</t>
  </si>
  <si>
    <t xml:space="preserve"> 47.960.950/1088-36</t>
  </si>
  <si>
    <t>Fornecimento e instalação de Regua para tomadas 2P+T</t>
  </si>
  <si>
    <t>Parpulov Eletroeletrônicos Ltda ME</t>
  </si>
  <si>
    <t>Fornecimento e instalação de Voice panel 48 posições</t>
  </si>
  <si>
    <t>Fornecimento e instalação de Bloco BLI 10 pares</t>
  </si>
  <si>
    <t xml:space="preserve"> 17.155.342/0010-74</t>
  </si>
  <si>
    <t>Eletroluz Materiais Elétricos Ltda</t>
  </si>
  <si>
    <t>00.502.754/0001-40</t>
  </si>
  <si>
    <t>URBANISMO</t>
  </si>
  <si>
    <t>Chapa de proteção para porta 90x40cm em aço inox com espessura de 1mm</t>
  </si>
  <si>
    <t>Chapa de proteção para porta em aço inox 90x40cm</t>
  </si>
  <si>
    <t>Barra Certa</t>
  </si>
  <si>
    <t>51.964.039/0001-60</t>
  </si>
  <si>
    <t>Árvores de Médio porte</t>
  </si>
  <si>
    <t>Relicário Plantas</t>
  </si>
  <si>
    <t>Verdes dos vale</t>
  </si>
  <si>
    <t>15.042.376/0001-36</t>
  </si>
  <si>
    <t xml:space="preserve">Plantio de árvore ornamental de médio porte com altura de muda maior que 4,00m. </t>
  </si>
  <si>
    <t>Placa em ACM</t>
  </si>
  <si>
    <t>Tony Acabamentos LTDA</t>
  </si>
  <si>
    <t>ATIVA SERVICES COMUNICAÇÃO VISUAL LTDA</t>
  </si>
  <si>
    <t>Interart Impressao Digital E Malharia</t>
  </si>
  <si>
    <t>33.180.859/0001-89</t>
  </si>
  <si>
    <t>29.873.781/0001-00</t>
  </si>
  <si>
    <t>22.624.022/0001-65</t>
  </si>
  <si>
    <t>ACQUAFORT COMERCIO DE MATERIAIS DE CONSTRUCAO - EIRELI</t>
  </si>
  <si>
    <t>Saint-Gobain Distribuição Brasil</t>
  </si>
  <si>
    <t>02.264.256/0001-31</t>
  </si>
  <si>
    <t>03.840.986/0056-70</t>
  </si>
  <si>
    <t>HIDROSSANITÁRIO</t>
  </si>
  <si>
    <t>16.602.115/0001-96</t>
  </si>
  <si>
    <t>Via Varejo S.A.</t>
  </si>
  <si>
    <t>10.811.754/0001-85</t>
  </si>
  <si>
    <t>33.041.260/0652-90</t>
  </si>
  <si>
    <t>Eletrorastro Comércio de Materiais Elétricos Ltda</t>
  </si>
  <si>
    <t>americanas s.a.</t>
  </si>
  <si>
    <t>Fornecimento e instalação de Arandela em LED 60w</t>
  </si>
  <si>
    <t>28.416.105/0001-45</t>
  </si>
  <si>
    <t>27.481.247/0001-23</t>
  </si>
  <si>
    <t>Voice Panel 24 portas</t>
  </si>
  <si>
    <t>INSTALAÇÕES DE PREVENÇÃO E COMBATE A INCÊNDIO</t>
  </si>
  <si>
    <t>Cilindo de Pressão</t>
  </si>
  <si>
    <t>Web Continental</t>
  </si>
  <si>
    <t>08.584.116/0001-27</t>
  </si>
  <si>
    <t>Fornecimento e instalação de Cilindro de pressão 160mm 120m com garras</t>
  </si>
  <si>
    <t xml:space="preserve">americanas s.a. </t>
  </si>
  <si>
    <t>Quadro de Comando</t>
  </si>
  <si>
    <t>View Tech Engenharia de Automação Eireli</t>
  </si>
  <si>
    <t>Energia Completa</t>
  </si>
  <si>
    <t>07.327.325/0001-22</t>
  </si>
  <si>
    <t>37.585.325/0001-93</t>
  </si>
  <si>
    <t>Quadro com partida direta 3,0 cv trifásico - fornecimento e instalação</t>
  </si>
  <si>
    <t xml:space="preserve">Magazine Luiza S/A </t>
  </si>
  <si>
    <t>Cotação de Mercado</t>
  </si>
  <si>
    <t>Casa do Serralheiro.</t>
  </si>
  <si>
    <t>DIAÇO DISTRIBUIDORA DE AÇO S/A</t>
  </si>
  <si>
    <t>28.168.102/0001-30</t>
  </si>
  <si>
    <t>12.982.965/0005-30</t>
  </si>
  <si>
    <t>PREFEITURA MUNICIPAL DE RIO BANANAL/ES</t>
  </si>
  <si>
    <t>Vento e Cia - Ventiladores</t>
  </si>
  <si>
    <t>00.964.345/0001-65</t>
  </si>
  <si>
    <t>Ventilador de teto em aço 3 pás na cor branca, com diametro de 96cm, potencia de 130w com Protetor térmico e Rotação de 460 RPM - fornecimento e instalação.</t>
  </si>
  <si>
    <t>Base DER-ES 180702</t>
  </si>
  <si>
    <t>ILUMINIM LED</t>
  </si>
  <si>
    <t>Americanas s.a.</t>
  </si>
  <si>
    <t>Refletor em LED 100W</t>
  </si>
  <si>
    <t>23.429.903/0001-98</t>
  </si>
  <si>
    <t>29.103.816/0001-22</t>
  </si>
  <si>
    <t>Refletor de LED 100 W - Fornecimento e instalação</t>
  </si>
  <si>
    <t>Eletrocalha perfurada em chapa de aço galvanizado nº18,100x50mm, com tampa</t>
  </si>
  <si>
    <t>Base DER-ES 150835</t>
  </si>
  <si>
    <t>ELETRONOR DISTRIB DE MAT ELETRICOS LTDA</t>
  </si>
  <si>
    <t>05.047.273/0002-96</t>
  </si>
  <si>
    <t>ELETROCALHA STANDARD PERFURADA 100X50MM</t>
  </si>
  <si>
    <t>COMEL COMÉRCIO DE MATERIAIS ELÉTRICOS E HIDRÁULICOS LTDA</t>
  </si>
  <si>
    <t>04.123.471/0001-48</t>
  </si>
  <si>
    <t>TAMPA PERFURADA P/ ELETROCALHA 100X50MM</t>
  </si>
  <si>
    <t>Via S.A.</t>
  </si>
  <si>
    <t>Eletroinfocia Informatica Eletronicos – ME</t>
  </si>
  <si>
    <t>16.605.464/0001-61</t>
  </si>
  <si>
    <t>Eletrocalha perfurada em chapa de aço galvanizado nº18, 50x50mm, com tampa</t>
  </si>
  <si>
    <t>ELETROCALHA STANDARD PERFURADA 50X50MM</t>
  </si>
  <si>
    <t>DISTRIBUIDORA DE FERRAMENTAS KENNEDY LTDA</t>
  </si>
  <si>
    <t>00.915.086/0001-82</t>
  </si>
  <si>
    <t>TAMPA PERFURADA P/ ELETROCALHA 50X50MM</t>
  </si>
  <si>
    <t>BMB Material de Construcao S.A</t>
  </si>
  <si>
    <t>23.476.033/0001-08</t>
  </si>
  <si>
    <t>Fornecimento e Instalação de Tala plana de  50MM perfurada - para eletrocalha</t>
  </si>
  <si>
    <t>Tala Eletrocalha 50mm perfurada</t>
  </si>
  <si>
    <t>Santil</t>
  </si>
  <si>
    <t>GIMAWA COMERCIAL LTDA</t>
  </si>
  <si>
    <t>49.474.398/0008-63</t>
  </si>
  <si>
    <t>56.840.051/0001-86</t>
  </si>
  <si>
    <t>TERMINAL PARA FECHAMENTO LISO 50X50MM</t>
  </si>
  <si>
    <t>Fornecimento e Instalação de Terminal para eletrocalha para fechamento liso de 50x50mm</t>
  </si>
  <si>
    <t>TLINFO</t>
  </si>
  <si>
    <t>31.328.282/0001-84</t>
  </si>
  <si>
    <t>Fornecimento e Instalação de Terminal para eletrocalha para fechamento liso de 100x50mm</t>
  </si>
  <si>
    <t>TERMINAL PARA FECHAMENTO LISO 100X50MM</t>
  </si>
  <si>
    <t>TÊ horizontal 90º para eletrocalha metálica 100x50mm, galvanizada, ref. MEGA MG 2570 ou equivalente</t>
  </si>
  <si>
    <t>TE HORIZONTAL 90º PERFURADA C/ TAMPA
100X50MM</t>
  </si>
  <si>
    <t>TÊ horizontal 90º para eletrocalha metálica 50x50mm, galvanizada, ref. MEGA MG 2570 ou equivalente</t>
  </si>
  <si>
    <t>TE HORIZONTAL 90º PERFURADA C/ TAMPA
50X50MM</t>
  </si>
  <si>
    <t>Base DER-ES 150870</t>
  </si>
  <si>
    <t xml:space="preserve">CENTRAL ELÉTRICA </t>
  </si>
  <si>
    <t>22.334.296/0004-62</t>
  </si>
  <si>
    <t>Curva horizontal 90º para eletrocalha metálica, 100x50mm, galvanizada, ref. MEGA MG 2510</t>
  </si>
  <si>
    <t>CURVA HORIZONTAL 90º PERFURADA 100X50MM -
CH16 (LABOR)</t>
  </si>
  <si>
    <t>Base DER-ES 150875</t>
  </si>
  <si>
    <t>Curva horizontal 90º para eletrocalha metálica, 50x50mm, galvanizada, ref. MEGA MG 2510</t>
  </si>
  <si>
    <t>CURVA HORIZONTAL 90º PERFURADA 50X50MM -
CH16 (LABOR)</t>
  </si>
  <si>
    <t>Luxtil</t>
  </si>
  <si>
    <t>15.251.990/0001-08</t>
  </si>
  <si>
    <t>Base DER-ES 150843</t>
  </si>
  <si>
    <t>Redução concêntrica para eletrocalha perfurada, tipo "U", 100x50mm, aba 100</t>
  </si>
  <si>
    <t>Teky Intermediação de Negócios em Suprimentos Empresarias LTDA</t>
  </si>
  <si>
    <t>22.193.309/0001-88</t>
  </si>
  <si>
    <t>REDUÇÃO CONCÊNT ELETROC PERF "U"
100X50MM,ABA100 (LABOR)</t>
  </si>
  <si>
    <t>No Break 500VA (980W) Senoidal, tensão de entrada: 120V e tensão de saida: 120V, Interface Port DB-9 RS-232, SmartSlot, USB, inclusive fixação em rack 19"</t>
  </si>
  <si>
    <t>Base DER-ES 160866</t>
  </si>
  <si>
    <t>Amazon Serviços de Varejo do Brasil Ltda.</t>
  </si>
  <si>
    <t>15.436.940/0001-03</t>
  </si>
  <si>
    <t>Kalunga S.A</t>
  </si>
  <si>
    <t>43.283.811/0001-50</t>
  </si>
  <si>
    <t>Condulete de PVC, tipo LB, para eletroduto de PVC soldável dn (1 1/2''), aparente - Fornecimento e Instalação</t>
  </si>
  <si>
    <t>Base SINAPI 95812</t>
  </si>
  <si>
    <t>CONDULETE EM PVC, TIPO "LB", SEM TAMPA, DE 1.1/2"</t>
  </si>
  <si>
    <t>45.543.915/0846-95</t>
  </si>
  <si>
    <t>Condulete de PVC, tipo TB, para eletroduto de PVC soldável dn (1 1/4''), aparente - Fornecimento e Instalação</t>
  </si>
  <si>
    <t>Base SINAPI 95815</t>
  </si>
  <si>
    <t>CONDULETE EM PVC, TIPO "TB", COM TAMPA, DE 1.1/4"</t>
  </si>
  <si>
    <t>GurgelMix Máquinas e Ferramentas S.A.</t>
  </si>
  <si>
    <t xml:space="preserve">29.302.348/0001-15 </t>
  </si>
  <si>
    <t>CONDULETE EM PVC, TIPO "TB", COM TAMPA, DE 1.1/2"</t>
  </si>
  <si>
    <t>Soedral Sociedade Eletrica Hidraulica LTDA</t>
  </si>
  <si>
    <t>60.848.025/0005-03</t>
  </si>
  <si>
    <t>Condulete de PVC, tipo TB, para eletroduto de PVC soldável dn (1 1/2''), aparente - Fornecimento e Instalação</t>
  </si>
  <si>
    <t>Condulete de PVC, tipo C, para eletroduto de PVC soldável dn (1 1/4''), aparente - Fornecimento e Instalação</t>
  </si>
  <si>
    <t>Base SINAPI 95781</t>
  </si>
  <si>
    <t>CONDULETE EM PVC, TIPO "C", COM TAMPA, DE 1.1/4"</t>
  </si>
  <si>
    <t>SERVIÇOS COMPLEMENTARES</t>
  </si>
  <si>
    <t>Placa de identificação da edificação em ACM (Padrão PML) med 3,00x1,50m</t>
  </si>
  <si>
    <t>Reservatório de polietileno de 10.000l, inclusive peça de madeira 6 x 16cm para apoio, exclusive flanges e torneiras de boia</t>
  </si>
  <si>
    <t>Base DER-ES 170561</t>
  </si>
  <si>
    <t>RESERVATORIO DE POLIETILENO 10.000 L C/ TAMPA</t>
  </si>
  <si>
    <t>Construbet Online Ltda</t>
  </si>
  <si>
    <t>39.903.377/0001-96</t>
  </si>
  <si>
    <t>Cabo paralelo PP de cobre, com isolamento para 1000V, seção 4x2,5mm2</t>
  </si>
  <si>
    <t>Cabo Comando PP 4 vias 2,5mm</t>
  </si>
  <si>
    <t>Base DER-ES 151439</t>
  </si>
  <si>
    <t>Fornecimento e Instalação de Acionador manual de Bomba de Incêndio</t>
  </si>
  <si>
    <t>Portão Abrir Nylofor</t>
  </si>
  <si>
    <t>Reforma e Ampliação da EMEIEF Santa Rita</t>
  </si>
  <si>
    <t>Zona Rural, Comunidade de Santa Rita, Município de Rio Bananal/ES</t>
  </si>
  <si>
    <t xml:space="preserve">Impermeabilizante elastomérico para aplicação em lajes e coberturas com e sem trânsito. Formulado à base de resina acrílica, aplicado a frio, com elevada durabilidade, minimo de duas demãos.   </t>
  </si>
  <si>
    <t>Impermeabilizante Super [Manta Líquida Branca12kg</t>
  </si>
  <si>
    <t>ESTRUTURAL</t>
  </si>
  <si>
    <t>Armacao em tela de aco soldada nervurada Q-335, aco ca-50, 8,0mm, malha 15x15cm, 5,37 KG/M2.</t>
  </si>
  <si>
    <t>Base SINAPI 85662</t>
  </si>
  <si>
    <t>Tela de aço nervurada Q-335</t>
  </si>
  <si>
    <t>33.595.856/0001-06</t>
  </si>
  <si>
    <t>Construtor Delivery</t>
  </si>
  <si>
    <t>17.469.701/0001-77</t>
  </si>
  <si>
    <t>ARCELORMITTAL BRASIL S.A.</t>
  </si>
  <si>
    <t>Varejo Digital da Construção Ltda</t>
  </si>
  <si>
    <t>34.546.775/0001-89</t>
  </si>
  <si>
    <t>m2</t>
  </si>
  <si>
    <t>Ventilador Comercial de Teto 3 Pás
New Eco Branco - VENTI DELTA</t>
  </si>
  <si>
    <t>MadeiraMadeira Comércio Eletrônico S/A.</t>
  </si>
  <si>
    <t>10.490.181/0001-35</t>
  </si>
  <si>
    <t>Combinado LED</t>
  </si>
  <si>
    <t>45.618.763/0001-39</t>
  </si>
  <si>
    <t>Zig Ferramentas Ltda</t>
  </si>
  <si>
    <t>15.430.669/0001-90</t>
  </si>
  <si>
    <t>Sodimac S.A</t>
  </si>
  <si>
    <t>03.439.316/0001-72</t>
  </si>
  <si>
    <t>JBTI</t>
  </si>
  <si>
    <t>09.007.122/0001-84</t>
  </si>
  <si>
    <t>WONDER COMERCIO DE ELETRONICOS E INFORMATICA EIRELI</t>
  </si>
  <si>
    <t>41.685.073/0001-41</t>
  </si>
  <si>
    <t>WebContinental</t>
  </si>
  <si>
    <t xml:space="preserve">NO BREAK 500VA  120V SENOIDAL P/ RACK 19" </t>
  </si>
  <si>
    <t>ATERA Informática Ltda.</t>
  </si>
  <si>
    <t>Processtec</t>
  </si>
  <si>
    <t>05.690.866/0001-95</t>
  </si>
  <si>
    <t>americanas s.a</t>
  </si>
  <si>
    <t>Varejo Digital da Construção Ltda.</t>
  </si>
  <si>
    <t>Frigelar Comércio e Indústria Ltda</t>
  </si>
  <si>
    <t>92.660.406/0001-19</t>
  </si>
  <si>
    <t>Acionador manual de Boamba de Incêndio</t>
  </si>
  <si>
    <t>Jabu Engenharia Elétrica Ltda</t>
  </si>
  <si>
    <t>56.045.677/0001-09</t>
  </si>
  <si>
    <t xml:space="preserve">Fornecimento e instalação de portão de abrir em nylofor </t>
  </si>
  <si>
    <t xml:space="preserve">     16.989.985/0001-60</t>
  </si>
  <si>
    <t>MF Rural - Mercado Físico Rural</t>
  </si>
  <si>
    <t>10.503.900/0001-05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</si>
</sst>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"/>
    <numFmt numFmtId="173" formatCode="00000.0"/>
    <numFmt numFmtId="174" formatCode="00000.00"/>
    <numFmt numFmtId="175" formatCode="0.0"/>
    <numFmt numFmtId="176" formatCode="[$-416]dddd\,\ d&quot; de &quot;mmmm&quot; de &quot;yyyy"/>
    <numFmt numFmtId="177" formatCode="&quot;R$ &quot;#,##0.00"/>
    <numFmt numFmtId="178" formatCode="0.000"/>
    <numFmt numFmtId="179" formatCode="_(* #,##0.0_);_(* \(#,##0.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0.0%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&quot;Ativar&quot;;&quot;Ativar&quot;;&quot;Desativar&quot;"/>
    <numFmt numFmtId="189" formatCode="#,##0.0000"/>
    <numFmt numFmtId="190" formatCode="0.0000"/>
    <numFmt numFmtId="191" formatCode="0.000000"/>
    <numFmt numFmtId="192" formatCode="_-* #,##0.0000_-;\-* #,##0.0000_-;_-* &quot;-&quot;????_-;_-@_-"/>
    <numFmt numFmtId="193" formatCode="_(* #,##0.00_);_(* \(#,##0.00\);_(* \-??_);_(@_)"/>
    <numFmt numFmtId="194" formatCode="_(&quot;R$&quot;* #,##0.00_);_(&quot;R$&quot;* \(#,##0.00\);_(&quot;R$&quot;* \-??_);_(@_)"/>
    <numFmt numFmtId="195" formatCode="#,##0.000"/>
    <numFmt numFmtId="196" formatCode="_-* #,##0.000_-;\-* #,##0.000_-;_-* &quot;-&quot;??_-;_-@_-"/>
    <numFmt numFmtId="197" formatCode="&quot;R$&quot;\ #,##0.00"/>
    <numFmt numFmtId="198" formatCode="0.000%"/>
    <numFmt numFmtId="199" formatCode="_(* #,##0.0000_);_(* \(#,##0.0000\);_(* \-??_);_(@_)"/>
    <numFmt numFmtId="200" formatCode="&quot;R$&quot;\ #,##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30" borderId="1" applyNumberFormat="0" applyAlignment="0" applyProtection="0"/>
    <xf numFmtId="0" fontId="4" fillId="31" borderId="1" applyNumberFormat="0" applyAlignment="0" applyProtection="0"/>
    <xf numFmtId="0" fontId="4" fillId="30" borderId="1" applyNumberFormat="0" applyAlignment="0" applyProtection="0"/>
    <xf numFmtId="0" fontId="4" fillId="31" borderId="1" applyNumberFormat="0" applyAlignment="0" applyProtection="0"/>
    <xf numFmtId="0" fontId="5" fillId="32" borderId="2" applyNumberFormat="0" applyAlignment="0" applyProtection="0"/>
    <xf numFmtId="0" fontId="5" fillId="33" borderId="2" applyNumberFormat="0" applyAlignment="0" applyProtection="0"/>
    <xf numFmtId="0" fontId="5" fillId="32" borderId="2" applyNumberFormat="0" applyAlignment="0" applyProtection="0"/>
    <xf numFmtId="0" fontId="5" fillId="33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7" fillId="12" borderId="1" applyNumberFormat="0" applyAlignment="0" applyProtection="0"/>
    <xf numFmtId="0" fontId="7" fillId="13" borderId="1" applyNumberFormat="0" applyAlignment="0" applyProtection="0"/>
    <xf numFmtId="0" fontId="7" fillId="12" borderId="1" applyNumberFormat="0" applyAlignment="0" applyProtection="0"/>
    <xf numFmtId="0" fontId="7" fillId="13" borderId="1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ill="0" applyBorder="0" applyAlignment="0" applyProtection="0"/>
    <xf numFmtId="170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4" applyNumberFormat="0" applyFont="0" applyAlignment="0" applyProtection="0"/>
    <xf numFmtId="0" fontId="0" fillId="44" borderId="4" applyNumberFormat="0" applyFont="0" applyAlignment="0" applyProtection="0"/>
    <xf numFmtId="0" fontId="0" fillId="45" borderId="4" applyNumberFormat="0" applyAlignment="0" applyProtection="0"/>
    <xf numFmtId="0" fontId="0" fillId="44" borderId="4" applyNumberFormat="0" applyFont="0" applyAlignment="0" applyProtection="0"/>
    <xf numFmtId="0" fontId="0" fillId="44" borderId="4" applyNumberFormat="0" applyFont="0" applyAlignment="0" applyProtection="0"/>
    <xf numFmtId="0" fontId="0" fillId="45" borderId="4" applyNumberFormat="0" applyAlignment="0" applyProtection="0"/>
    <xf numFmtId="0" fontId="0" fillId="44" borderId="4" applyNumberFormat="0" applyFont="0" applyAlignment="0" applyProtection="0"/>
    <xf numFmtId="0" fontId="0" fillId="45" borderId="4" applyNumberFormat="0" applyAlignment="0" applyProtection="0"/>
    <xf numFmtId="0" fontId="0" fillId="44" borderId="4" applyNumberFormat="0" applyFont="0" applyAlignment="0" applyProtection="0"/>
    <xf numFmtId="0" fontId="0" fillId="44" borderId="4" applyNumberFormat="0" applyFont="0" applyAlignment="0" applyProtection="0"/>
    <xf numFmtId="0" fontId="0" fillId="44" borderId="4" applyNumberFormat="0" applyFont="0" applyAlignment="0" applyProtection="0"/>
    <xf numFmtId="0" fontId="0" fillId="44" borderId="4" applyNumberFormat="0" applyFont="0" applyAlignment="0" applyProtection="0"/>
    <xf numFmtId="0" fontId="0" fillId="44" borderId="4" applyNumberFormat="0" applyFont="0" applyAlignment="0" applyProtection="0"/>
    <xf numFmtId="0" fontId="0" fillId="44" borderId="4" applyNumberFormat="0" applyFont="0" applyAlignment="0" applyProtection="0"/>
    <xf numFmtId="0" fontId="0" fillId="4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30" borderId="5" applyNumberFormat="0" applyAlignment="0" applyProtection="0"/>
    <xf numFmtId="0" fontId="10" fillId="31" borderId="5" applyNumberFormat="0" applyAlignment="0" applyProtection="0"/>
    <xf numFmtId="0" fontId="10" fillId="30" borderId="5" applyNumberFormat="0" applyAlignment="0" applyProtection="0"/>
    <xf numFmtId="0" fontId="10" fillId="3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ill="0" applyBorder="0" applyAlignment="0" applyProtection="0"/>
    <xf numFmtId="171" fontId="0" fillId="0" borderId="0" applyFont="0" applyFill="0" applyBorder="0" applyAlignment="0" applyProtection="0"/>
    <xf numFmtId="193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2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90" fontId="22" fillId="0" borderId="0" xfId="0" applyNumberFormat="1" applyFont="1" applyFill="1" applyAlignment="1" quotePrefix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2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10" fontId="22" fillId="0" borderId="0" xfId="168" applyNumberFormat="1" applyFont="1" applyFill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0" fontId="22" fillId="0" borderId="15" xfId="145" applyFont="1" applyFill="1" applyBorder="1" applyAlignment="1">
      <alignment horizontal="justify" vertical="center" wrapText="1"/>
      <protection/>
    </xf>
    <xf numFmtId="197" fontId="22" fillId="0" borderId="15" xfId="145" applyNumberFormat="1" applyFont="1" applyFill="1" applyBorder="1" applyAlignment="1">
      <alignment horizontal="center" vertical="center" wrapText="1"/>
      <protection/>
    </xf>
    <xf numFmtId="171" fontId="22" fillId="0" borderId="15" xfId="0" applyNumberFormat="1" applyFont="1" applyBorder="1" applyAlignment="1">
      <alignment horizontal="center" vertical="center" wrapText="1"/>
    </xf>
    <xf numFmtId="0" fontId="22" fillId="0" borderId="16" xfId="145" applyFont="1" applyFill="1" applyBorder="1" applyAlignment="1">
      <alignment horizontal="justify" vertical="center" wrapText="1"/>
      <protection/>
    </xf>
    <xf numFmtId="197" fontId="22" fillId="0" borderId="16" xfId="145" applyNumberFormat="1" applyFont="1" applyFill="1" applyBorder="1" applyAlignment="1">
      <alignment horizontal="center" vertical="center" wrapText="1"/>
      <protection/>
    </xf>
    <xf numFmtId="171" fontId="22" fillId="0" borderId="16" xfId="0" applyNumberFormat="1" applyFont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justify" vertical="center" wrapText="1"/>
    </xf>
    <xf numFmtId="171" fontId="22" fillId="0" borderId="15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justify" vertical="center" wrapText="1"/>
    </xf>
    <xf numFmtId="171" fontId="22" fillId="0" borderId="16" xfId="0" applyNumberFormat="1" applyFont="1" applyFill="1" applyBorder="1" applyAlignment="1">
      <alignment horizontal="center" vertical="center" wrapText="1"/>
    </xf>
    <xf numFmtId="0" fontId="25" fillId="0" borderId="15" xfId="145" applyFont="1" applyBorder="1" applyAlignment="1">
      <alignment horizontal="justify" vertical="center" wrapText="1"/>
      <protection/>
    </xf>
    <xf numFmtId="0" fontId="25" fillId="0" borderId="16" xfId="145" applyFont="1" applyBorder="1" applyAlignment="1">
      <alignment horizontal="justify" vertical="center" wrapText="1"/>
      <protection/>
    </xf>
    <xf numFmtId="197" fontId="22" fillId="0" borderId="17" xfId="145" applyNumberFormat="1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justify" vertical="center" wrapText="1"/>
    </xf>
    <xf numFmtId="197" fontId="22" fillId="0" borderId="15" xfId="144" applyNumberFormat="1" applyFont="1" applyFill="1" applyBorder="1" applyAlignment="1">
      <alignment horizontal="center" vertical="center" wrapText="1"/>
      <protection/>
    </xf>
    <xf numFmtId="0" fontId="22" fillId="0" borderId="16" xfId="0" applyFont="1" applyBorder="1" applyAlignment="1">
      <alignment horizontal="justify" vertical="center" wrapText="1"/>
    </xf>
    <xf numFmtId="197" fontId="22" fillId="0" borderId="16" xfId="144" applyNumberFormat="1" applyFont="1" applyFill="1" applyBorder="1" applyAlignment="1">
      <alignment horizontal="center" vertical="center" wrapText="1"/>
      <protection/>
    </xf>
    <xf numFmtId="49" fontId="21" fillId="0" borderId="18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197" fontId="22" fillId="0" borderId="17" xfId="144" applyNumberFormat="1" applyFont="1" applyFill="1" applyBorder="1" applyAlignment="1">
      <alignment horizontal="center" vertical="center" wrapText="1"/>
      <protection/>
    </xf>
    <xf numFmtId="197" fontId="22" fillId="0" borderId="15" xfId="138" applyNumberFormat="1" applyFont="1" applyFill="1" applyBorder="1" applyAlignment="1">
      <alignment horizontal="center" vertical="center" wrapText="1"/>
    </xf>
    <xf numFmtId="197" fontId="22" fillId="0" borderId="16" xfId="138" applyNumberFormat="1" applyFont="1" applyFill="1" applyBorder="1" applyAlignment="1">
      <alignment horizontal="center" vertical="center" wrapText="1"/>
    </xf>
    <xf numFmtId="171" fontId="22" fillId="0" borderId="19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7" xfId="145" applyFont="1" applyFill="1" applyBorder="1" applyAlignment="1">
      <alignment horizontal="justify" vertical="center" wrapText="1"/>
      <protection/>
    </xf>
    <xf numFmtId="171" fontId="22" fillId="0" borderId="17" xfId="0" applyNumberFormat="1" applyFont="1" applyFill="1" applyBorder="1" applyAlignment="1">
      <alignment horizontal="center" vertical="center" wrapText="1"/>
    </xf>
    <xf numFmtId="197" fontId="22" fillId="0" borderId="17" xfId="0" applyNumberFormat="1" applyFont="1" applyFill="1" applyBorder="1" applyAlignment="1">
      <alignment horizontal="center" vertical="center" wrapText="1"/>
    </xf>
    <xf numFmtId="197" fontId="22" fillId="0" borderId="15" xfId="0" applyNumberFormat="1" applyFont="1" applyFill="1" applyBorder="1" applyAlignment="1">
      <alignment horizontal="center" vertical="center" wrapText="1"/>
    </xf>
    <xf numFmtId="197" fontId="22" fillId="0" borderId="16" xfId="0" applyNumberFormat="1" applyFont="1" applyFill="1" applyBorder="1" applyAlignment="1">
      <alignment horizontal="center" vertical="center" wrapText="1"/>
    </xf>
    <xf numFmtId="197" fontId="22" fillId="0" borderId="20" xfId="0" applyNumberFormat="1" applyFont="1" applyFill="1" applyBorder="1" applyAlignment="1">
      <alignment horizontal="center" vertical="center" wrapText="1"/>
    </xf>
    <xf numFmtId="0" fontId="22" fillId="0" borderId="15" xfId="145" applyFont="1" applyBorder="1" applyAlignment="1">
      <alignment horizontal="justify" vertical="center" wrapText="1"/>
      <protection/>
    </xf>
    <xf numFmtId="171" fontId="22" fillId="0" borderId="20" xfId="0" applyNumberFormat="1" applyFont="1" applyBorder="1" applyAlignment="1">
      <alignment horizontal="center" vertical="center" wrapText="1"/>
    </xf>
    <xf numFmtId="0" fontId="22" fillId="0" borderId="16" xfId="145" applyFont="1" applyBorder="1" applyAlignment="1">
      <alignment horizontal="justify" vertical="center" wrapText="1"/>
      <protection/>
    </xf>
    <xf numFmtId="0" fontId="22" fillId="0" borderId="20" xfId="145" applyFont="1" applyBorder="1" applyAlignment="1">
      <alignment horizontal="justify" vertical="center" wrapText="1"/>
      <protection/>
    </xf>
    <xf numFmtId="2" fontId="22" fillId="0" borderId="0" xfId="0" applyNumberFormat="1" applyFont="1" applyFill="1" applyBorder="1" applyAlignment="1">
      <alignment horizontal="center" vertical="center" wrapText="1"/>
    </xf>
    <xf numFmtId="197" fontId="22" fillId="0" borderId="21" xfId="145" applyNumberFormat="1" applyFont="1" applyFill="1" applyBorder="1" applyAlignment="1">
      <alignment horizontal="center" vertical="center" wrapText="1"/>
      <protection/>
    </xf>
    <xf numFmtId="0" fontId="25" fillId="0" borderId="15" xfId="147" applyFont="1" applyBorder="1" applyAlignment="1">
      <alignment horizontal="justify" vertical="center" wrapText="1"/>
      <protection/>
    </xf>
    <xf numFmtId="0" fontId="25" fillId="0" borderId="16" xfId="147" applyFont="1" applyBorder="1" applyAlignment="1">
      <alignment horizontal="justify" vertical="center" wrapText="1"/>
      <protection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171" fontId="22" fillId="0" borderId="15" xfId="214" applyFont="1" applyFill="1" applyBorder="1" applyAlignment="1">
      <alignment horizontal="left" vertical="center" wrapText="1"/>
    </xf>
    <xf numFmtId="171" fontId="22" fillId="0" borderId="25" xfId="214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171" fontId="22" fillId="0" borderId="16" xfId="214" applyFont="1" applyFill="1" applyBorder="1" applyAlignment="1">
      <alignment horizontal="left" vertical="center" wrapText="1"/>
    </xf>
    <xf numFmtId="171" fontId="22" fillId="0" borderId="27" xfId="214" applyFont="1" applyFill="1" applyBorder="1" applyAlignment="1">
      <alignment horizontal="left" vertical="center" wrapText="1"/>
    </xf>
    <xf numFmtId="49" fontId="24" fillId="46" borderId="24" xfId="0" applyNumberFormat="1" applyFont="1" applyFill="1" applyBorder="1" applyAlignment="1">
      <alignment horizontal="center" vertical="center" wrapText="1"/>
    </xf>
    <xf numFmtId="49" fontId="24" fillId="46" borderId="17" xfId="0" applyNumberFormat="1" applyFont="1" applyFill="1" applyBorder="1" applyAlignment="1">
      <alignment horizontal="center" vertical="center" wrapText="1"/>
    </xf>
    <xf numFmtId="49" fontId="24" fillId="46" borderId="28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2" fontId="21" fillId="0" borderId="17" xfId="0" applyNumberFormat="1" applyFont="1" applyFill="1" applyBorder="1" applyAlignment="1">
      <alignment horizontal="center" vertical="center" wrapText="1"/>
    </xf>
    <xf numFmtId="2" fontId="21" fillId="0" borderId="28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 wrapText="1"/>
    </xf>
    <xf numFmtId="49" fontId="22" fillId="0" borderId="31" xfId="0" applyNumberFormat="1" applyFont="1" applyFill="1" applyBorder="1" applyAlignment="1">
      <alignment horizontal="center" vertical="center" wrapText="1"/>
    </xf>
    <xf numFmtId="49" fontId="22" fillId="0" borderId="32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left" vertical="center" wrapText="1"/>
    </xf>
    <xf numFmtId="49" fontId="22" fillId="0" borderId="33" xfId="0" applyNumberFormat="1" applyFont="1" applyFill="1" applyBorder="1" applyAlignment="1">
      <alignment horizontal="left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 wrapText="1"/>
    </xf>
    <xf numFmtId="171" fontId="22" fillId="0" borderId="37" xfId="214" applyFont="1" applyFill="1" applyBorder="1" applyAlignment="1">
      <alignment horizontal="left" vertical="center" wrapText="1"/>
    </xf>
    <xf numFmtId="171" fontId="22" fillId="0" borderId="31" xfId="214" applyFont="1" applyFill="1" applyBorder="1" applyAlignment="1">
      <alignment horizontal="left" vertical="center" wrapText="1"/>
    </xf>
    <xf numFmtId="171" fontId="22" fillId="0" borderId="32" xfId="214" applyFont="1" applyFill="1" applyBorder="1" applyAlignment="1">
      <alignment horizontal="left" vertical="center" wrapText="1"/>
    </xf>
    <xf numFmtId="49" fontId="22" fillId="0" borderId="38" xfId="0" applyNumberFormat="1" applyFont="1" applyFill="1" applyBorder="1" applyAlignment="1">
      <alignment horizontal="left" vertical="center" wrapText="1"/>
    </xf>
    <xf numFmtId="49" fontId="22" fillId="0" borderId="39" xfId="0" applyNumberFormat="1" applyFont="1" applyFill="1" applyBorder="1" applyAlignment="1">
      <alignment horizontal="left" vertical="center" wrapText="1"/>
    </xf>
    <xf numFmtId="171" fontId="22" fillId="0" borderId="19" xfId="214" applyFont="1" applyFill="1" applyBorder="1" applyAlignment="1">
      <alignment horizontal="left" vertical="center" wrapText="1"/>
    </xf>
    <xf numFmtId="171" fontId="22" fillId="0" borderId="40" xfId="214" applyFont="1" applyFill="1" applyBorder="1" applyAlignment="1">
      <alignment horizontal="left" vertical="center" wrapText="1"/>
    </xf>
    <xf numFmtId="171" fontId="22" fillId="0" borderId="41" xfId="214" applyFont="1" applyFill="1" applyBorder="1" applyAlignment="1">
      <alignment horizontal="left" vertical="center" wrapText="1"/>
    </xf>
    <xf numFmtId="171" fontId="22" fillId="0" borderId="37" xfId="211" applyFont="1" applyFill="1" applyBorder="1" applyAlignment="1">
      <alignment horizontal="center" vertical="center" wrapText="1"/>
    </xf>
    <xf numFmtId="171" fontId="22" fillId="0" borderId="31" xfId="211" applyFont="1" applyFill="1" applyBorder="1" applyAlignment="1">
      <alignment horizontal="center" vertical="center" wrapText="1"/>
    </xf>
    <xf numFmtId="171" fontId="22" fillId="0" borderId="32" xfId="211" applyFont="1" applyFill="1" applyBorder="1" applyAlignment="1">
      <alignment horizontal="center" vertical="center" wrapText="1"/>
    </xf>
    <xf numFmtId="197" fontId="21" fillId="0" borderId="17" xfId="0" applyNumberFormat="1" applyFont="1" applyFill="1" applyBorder="1" applyAlignment="1">
      <alignment horizontal="center" vertical="center" wrapText="1"/>
    </xf>
    <xf numFmtId="197" fontId="21" fillId="0" borderId="28" xfId="0" applyNumberFormat="1" applyFont="1" applyFill="1" applyBorder="1" applyAlignment="1">
      <alignment horizontal="center" vertical="center" wrapText="1"/>
    </xf>
    <xf numFmtId="49" fontId="24" fillId="46" borderId="34" xfId="0" applyNumberFormat="1" applyFont="1" applyFill="1" applyBorder="1" applyAlignment="1">
      <alignment horizontal="center" vertical="center" wrapText="1"/>
    </xf>
    <xf numFmtId="49" fontId="24" fillId="46" borderId="35" xfId="0" applyNumberFormat="1" applyFont="1" applyFill="1" applyBorder="1" applyAlignment="1">
      <alignment horizontal="center" vertical="center" wrapText="1"/>
    </xf>
    <xf numFmtId="49" fontId="24" fillId="46" borderId="36" xfId="0" applyNumberFormat="1" applyFont="1" applyFill="1" applyBorder="1" applyAlignment="1">
      <alignment horizontal="center" vertical="center" wrapText="1"/>
    </xf>
    <xf numFmtId="171" fontId="22" fillId="0" borderId="19" xfId="211" applyFont="1" applyFill="1" applyBorder="1" applyAlignment="1">
      <alignment horizontal="center" vertical="center" wrapText="1"/>
    </xf>
    <xf numFmtId="171" fontId="22" fillId="0" borderId="40" xfId="211" applyFont="1" applyFill="1" applyBorder="1" applyAlignment="1">
      <alignment horizontal="center" vertical="center" wrapText="1"/>
    </xf>
    <xf numFmtId="171" fontId="22" fillId="0" borderId="41" xfId="211" applyFont="1" applyFill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197" fontId="21" fillId="0" borderId="15" xfId="0" applyNumberFormat="1" applyFont="1" applyFill="1" applyBorder="1" applyAlignment="1">
      <alignment horizontal="center" vertical="center" wrapText="1"/>
    </xf>
    <xf numFmtId="197" fontId="21" fillId="0" borderId="25" xfId="0" applyNumberFormat="1" applyFont="1" applyFill="1" applyBorder="1" applyAlignment="1">
      <alignment horizontal="center" vertical="center" wrapText="1"/>
    </xf>
    <xf numFmtId="171" fontId="22" fillId="0" borderId="37" xfId="211" applyFont="1" applyFill="1" applyBorder="1" applyAlignment="1">
      <alignment horizontal="left" vertical="center" wrapText="1"/>
    </xf>
    <xf numFmtId="171" fontId="22" fillId="0" borderId="31" xfId="211" applyFont="1" applyFill="1" applyBorder="1" applyAlignment="1">
      <alignment horizontal="left" vertical="center" wrapText="1"/>
    </xf>
    <xf numFmtId="171" fontId="22" fillId="0" borderId="32" xfId="211" applyFont="1" applyFill="1" applyBorder="1" applyAlignment="1">
      <alignment horizontal="left" vertical="center" wrapText="1"/>
    </xf>
    <xf numFmtId="171" fontId="22" fillId="0" borderId="42" xfId="211" applyFont="1" applyFill="1" applyBorder="1" applyAlignment="1">
      <alignment horizontal="left" vertical="center" wrapText="1"/>
    </xf>
    <xf numFmtId="171" fontId="22" fillId="0" borderId="43" xfId="211" applyFont="1" applyFill="1" applyBorder="1" applyAlignment="1">
      <alignment horizontal="left" vertical="center" wrapText="1"/>
    </xf>
    <xf numFmtId="171" fontId="22" fillId="0" borderId="19" xfId="211" applyFont="1" applyFill="1" applyBorder="1" applyAlignment="1">
      <alignment horizontal="left" vertical="center" wrapText="1"/>
    </xf>
    <xf numFmtId="171" fontId="22" fillId="0" borderId="40" xfId="211" applyFont="1" applyFill="1" applyBorder="1" applyAlignment="1">
      <alignment horizontal="left" vertical="center" wrapText="1"/>
    </xf>
    <xf numFmtId="171" fontId="22" fillId="0" borderId="41" xfId="21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left" vertical="center" wrapText="1"/>
    </xf>
    <xf numFmtId="49" fontId="22" fillId="0" borderId="33" xfId="0" applyNumberFormat="1" applyFont="1" applyBorder="1" applyAlignment="1">
      <alignment horizontal="left" vertical="center" wrapText="1"/>
    </xf>
    <xf numFmtId="171" fontId="22" fillId="0" borderId="44" xfId="214" applyFont="1" applyFill="1" applyBorder="1" applyAlignment="1">
      <alignment horizontal="center" vertical="center" wrapText="1"/>
    </xf>
    <xf numFmtId="171" fontId="22" fillId="0" borderId="45" xfId="214" applyFont="1" applyFill="1" applyBorder="1" applyAlignment="1">
      <alignment horizontal="center" vertical="center" wrapText="1"/>
    </xf>
    <xf numFmtId="171" fontId="22" fillId="0" borderId="46" xfId="214" applyFont="1" applyFill="1" applyBorder="1" applyAlignment="1">
      <alignment horizontal="center" vertical="center" wrapText="1"/>
    </xf>
    <xf numFmtId="171" fontId="22" fillId="0" borderId="37" xfId="214" applyFont="1" applyFill="1" applyBorder="1" applyAlignment="1">
      <alignment horizontal="center" vertical="center" wrapText="1"/>
    </xf>
    <xf numFmtId="171" fontId="22" fillId="0" borderId="31" xfId="214" applyFont="1" applyFill="1" applyBorder="1" applyAlignment="1">
      <alignment horizontal="center" vertical="center" wrapText="1"/>
    </xf>
    <xf numFmtId="171" fontId="22" fillId="0" borderId="32" xfId="214" applyFont="1" applyFill="1" applyBorder="1" applyAlignment="1">
      <alignment horizontal="center" vertical="center" wrapText="1"/>
    </xf>
    <xf numFmtId="49" fontId="22" fillId="0" borderId="34" xfId="0" applyNumberFormat="1" applyFont="1" applyFill="1" applyBorder="1" applyAlignment="1">
      <alignment horizontal="center" vertical="center" wrapText="1"/>
    </xf>
    <xf numFmtId="49" fontId="22" fillId="0" borderId="35" xfId="0" applyNumberFormat="1" applyFont="1" applyFill="1" applyBorder="1" applyAlignment="1">
      <alignment horizontal="center" vertical="center" wrapText="1"/>
    </xf>
    <xf numFmtId="49" fontId="22" fillId="0" borderId="36" xfId="0" applyNumberFormat="1" applyFont="1" applyFill="1" applyBorder="1" applyAlignment="1">
      <alignment horizontal="center" vertical="center" wrapText="1"/>
    </xf>
    <xf numFmtId="171" fontId="22" fillId="0" borderId="20" xfId="214" applyFont="1" applyFill="1" applyBorder="1" applyAlignment="1">
      <alignment horizontal="left" vertical="center" wrapText="1"/>
    </xf>
    <xf numFmtId="171" fontId="22" fillId="0" borderId="47" xfId="214" applyFont="1" applyFill="1" applyBorder="1" applyAlignment="1">
      <alignment horizontal="left" vertical="center" wrapText="1"/>
    </xf>
    <xf numFmtId="49" fontId="21" fillId="0" borderId="48" xfId="0" applyNumberFormat="1" applyFont="1" applyFill="1" applyBorder="1" applyAlignment="1">
      <alignment horizontal="center" vertical="center" wrapText="1"/>
    </xf>
    <xf numFmtId="49" fontId="21" fillId="0" borderId="49" xfId="0" applyNumberFormat="1" applyFont="1" applyFill="1" applyBorder="1" applyAlignment="1">
      <alignment horizontal="center" vertical="center" wrapText="1"/>
    </xf>
    <xf numFmtId="49" fontId="22" fillId="0" borderId="30" xfId="144" applyNumberFormat="1" applyFont="1" applyFill="1" applyBorder="1" applyAlignment="1">
      <alignment horizontal="left" vertical="center" wrapText="1"/>
      <protection/>
    </xf>
    <xf numFmtId="49" fontId="22" fillId="0" borderId="33" xfId="144" applyNumberFormat="1" applyFont="1" applyFill="1" applyBorder="1" applyAlignment="1">
      <alignment horizontal="left" vertical="center" wrapText="1"/>
      <protection/>
    </xf>
    <xf numFmtId="49" fontId="24" fillId="46" borderId="50" xfId="0" applyNumberFormat="1" applyFont="1" applyFill="1" applyBorder="1" applyAlignment="1">
      <alignment horizontal="center" vertical="center" wrapText="1"/>
    </xf>
    <xf numFmtId="49" fontId="24" fillId="46" borderId="51" xfId="0" applyNumberFormat="1" applyFont="1" applyFill="1" applyBorder="1" applyAlignment="1">
      <alignment horizontal="center" vertical="center" wrapText="1"/>
    </xf>
    <xf numFmtId="49" fontId="24" fillId="46" borderId="52" xfId="0" applyNumberFormat="1" applyFont="1" applyFill="1" applyBorder="1" applyAlignment="1">
      <alignment horizontal="center" vertical="center" wrapText="1"/>
    </xf>
    <xf numFmtId="171" fontId="22" fillId="0" borderId="37" xfId="211" applyNumberFormat="1" applyFont="1" applyFill="1" applyBorder="1" applyAlignment="1">
      <alignment horizontal="left" vertical="center" wrapText="1"/>
    </xf>
    <xf numFmtId="171" fontId="22" fillId="0" borderId="31" xfId="211" applyNumberFormat="1" applyFont="1" applyFill="1" applyBorder="1" applyAlignment="1">
      <alignment horizontal="left" vertical="center" wrapText="1"/>
    </xf>
    <xf numFmtId="171" fontId="22" fillId="0" borderId="32" xfId="211" applyNumberFormat="1" applyFont="1" applyFill="1" applyBorder="1" applyAlignment="1">
      <alignment horizontal="left" vertical="center" wrapText="1"/>
    </xf>
    <xf numFmtId="171" fontId="22" fillId="0" borderId="19" xfId="211" applyNumberFormat="1" applyFont="1" applyFill="1" applyBorder="1" applyAlignment="1">
      <alignment horizontal="left" vertical="center" wrapText="1"/>
    </xf>
    <xf numFmtId="171" fontId="22" fillId="0" borderId="40" xfId="211" applyNumberFormat="1" applyFont="1" applyFill="1" applyBorder="1" applyAlignment="1">
      <alignment horizontal="left" vertical="center" wrapText="1"/>
    </xf>
    <xf numFmtId="171" fontId="22" fillId="0" borderId="41" xfId="211" applyNumberFormat="1" applyFont="1" applyFill="1" applyBorder="1" applyAlignment="1">
      <alignment horizontal="left" vertical="center" wrapText="1"/>
    </xf>
    <xf numFmtId="49" fontId="22" fillId="0" borderId="26" xfId="0" applyNumberFormat="1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left" vertical="center" wrapText="1"/>
    </xf>
    <xf numFmtId="49" fontId="22" fillId="0" borderId="53" xfId="0" applyNumberFormat="1" applyFont="1" applyFill="1" applyBorder="1" applyAlignment="1">
      <alignment horizontal="left" vertical="center" wrapText="1"/>
    </xf>
    <xf numFmtId="49" fontId="22" fillId="0" borderId="54" xfId="0" applyNumberFormat="1" applyFont="1" applyFill="1" applyBorder="1" applyAlignment="1">
      <alignment horizontal="left" vertical="center" wrapText="1"/>
    </xf>
    <xf numFmtId="49" fontId="22" fillId="0" borderId="31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49" fontId="22" fillId="0" borderId="14" xfId="144" applyNumberFormat="1" applyFont="1" applyFill="1" applyBorder="1" applyAlignment="1">
      <alignment horizontal="left" vertical="center" wrapText="1"/>
      <protection/>
    </xf>
    <xf numFmtId="49" fontId="22" fillId="0" borderId="15" xfId="144" applyNumberFormat="1" applyFont="1" applyFill="1" applyBorder="1" applyAlignment="1">
      <alignment horizontal="left" vertical="center" wrapText="1"/>
      <protection/>
    </xf>
    <xf numFmtId="0" fontId="21" fillId="0" borderId="3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49" fontId="21" fillId="0" borderId="55" xfId="0" applyNumberFormat="1" applyFont="1" applyFill="1" applyBorder="1" applyAlignment="1">
      <alignment horizontal="center" vertical="center" wrapText="1"/>
    </xf>
    <xf numFmtId="49" fontId="22" fillId="0" borderId="26" xfId="144" applyNumberFormat="1" applyFont="1" applyFill="1" applyBorder="1" applyAlignment="1">
      <alignment horizontal="left" vertical="center" wrapText="1"/>
      <protection/>
    </xf>
    <xf numFmtId="49" fontId="22" fillId="0" borderId="16" xfId="144" applyNumberFormat="1" applyFont="1" applyFill="1" applyBorder="1" applyAlignment="1">
      <alignment horizontal="left" vertical="center" wrapText="1"/>
      <protection/>
    </xf>
  </cellXfs>
  <cellStyles count="213">
    <cellStyle name="Normal" xfId="0"/>
    <cellStyle name="20% - Ênfase1" xfId="15"/>
    <cellStyle name="20% - Ênfase1 2" xfId="16"/>
    <cellStyle name="20% - Ênfase1 2 2" xfId="17"/>
    <cellStyle name="20% - Ênfase1 2 2 2" xfId="18"/>
    <cellStyle name="20% - Ênfase2" xfId="19"/>
    <cellStyle name="20% - Ênfase2 2" xfId="20"/>
    <cellStyle name="20% - Ênfase2 2 2" xfId="21"/>
    <cellStyle name="20% - Ênfase2 2 2 2" xfId="22"/>
    <cellStyle name="20% - Ênfase3" xfId="23"/>
    <cellStyle name="20% - Ênfase3 2" xfId="24"/>
    <cellStyle name="20% - Ênfase3 2 2" xfId="25"/>
    <cellStyle name="20% - Ênfase3 2 2 2" xfId="26"/>
    <cellStyle name="20% - Ênfase4" xfId="27"/>
    <cellStyle name="20% - Ênfase4 2" xfId="28"/>
    <cellStyle name="20% - Ênfase4 2 2" xfId="29"/>
    <cellStyle name="20% - Ênfase4 2 2 2" xfId="30"/>
    <cellStyle name="20% - Ênfase5" xfId="31"/>
    <cellStyle name="20% - Ênfase5 2" xfId="32"/>
    <cellStyle name="20% - Ênfase5 2 2" xfId="33"/>
    <cellStyle name="20% - Ênfase5 2 2 2" xfId="34"/>
    <cellStyle name="20% - Ênfase6" xfId="35"/>
    <cellStyle name="20% - Ênfase6 2" xfId="36"/>
    <cellStyle name="20% - Ênfase6 2 2" xfId="37"/>
    <cellStyle name="20% - Ênfase6 2 2 2" xfId="38"/>
    <cellStyle name="40% - Ênfase1" xfId="39"/>
    <cellStyle name="40% - Ênfase1 2" xfId="40"/>
    <cellStyle name="40% - Ênfase1 2 2" xfId="41"/>
    <cellStyle name="40% - Ênfase1 2 2 2" xfId="42"/>
    <cellStyle name="40% - Ênfase2" xfId="43"/>
    <cellStyle name="40% - Ênfase2 2" xfId="44"/>
    <cellStyle name="40% - Ênfase2 2 2" xfId="45"/>
    <cellStyle name="40% - Ênfase2 2 2 2" xfId="46"/>
    <cellStyle name="40% - Ênfase3" xfId="47"/>
    <cellStyle name="40% - Ênfase3 2" xfId="48"/>
    <cellStyle name="40% - Ênfase3 2 2" xfId="49"/>
    <cellStyle name="40% - Ênfase3 2 2 2" xfId="50"/>
    <cellStyle name="40% - Ênfase4" xfId="51"/>
    <cellStyle name="40% - Ênfase4 2" xfId="52"/>
    <cellStyle name="40% - Ênfase4 2 2" xfId="53"/>
    <cellStyle name="40% - Ênfase4 2 2 2" xfId="54"/>
    <cellStyle name="40% - Ênfase5" xfId="55"/>
    <cellStyle name="40% - Ênfase5 2" xfId="56"/>
    <cellStyle name="40% - Ênfase5 2 2" xfId="57"/>
    <cellStyle name="40% - Ênfase5 2 2 2" xfId="58"/>
    <cellStyle name="40% - Ênfase6" xfId="59"/>
    <cellStyle name="40% - Ênfase6 2" xfId="60"/>
    <cellStyle name="40% - Ênfase6 2 2" xfId="61"/>
    <cellStyle name="40% - Ênfase6 2 2 2" xfId="62"/>
    <cellStyle name="60% - Ênfase1" xfId="63"/>
    <cellStyle name="60% - Ênfase1 2" xfId="64"/>
    <cellStyle name="60% - Ênfase1 2 2" xfId="65"/>
    <cellStyle name="60% - Ênfase1 2 2 2" xfId="66"/>
    <cellStyle name="60% - Ênfase2" xfId="67"/>
    <cellStyle name="60% - Ênfase2 2" xfId="68"/>
    <cellStyle name="60% - Ênfase2 2 2" xfId="69"/>
    <cellStyle name="60% - Ênfase2 2 2 2" xfId="70"/>
    <cellStyle name="60% - Ênfase3" xfId="71"/>
    <cellStyle name="60% - Ênfase3 2" xfId="72"/>
    <cellStyle name="60% - Ênfase3 2 2" xfId="73"/>
    <cellStyle name="60% - Ênfase3 2 2 2" xfId="74"/>
    <cellStyle name="60% - Ênfase4" xfId="75"/>
    <cellStyle name="60% - Ênfase4 2" xfId="76"/>
    <cellStyle name="60% - Ênfase4 2 2" xfId="77"/>
    <cellStyle name="60% - Ênfase4 2 2 2" xfId="78"/>
    <cellStyle name="60% - Ênfase5" xfId="79"/>
    <cellStyle name="60% - Ênfase5 2" xfId="80"/>
    <cellStyle name="60% - Ênfase5 2 2" xfId="81"/>
    <cellStyle name="60% - Ênfase5 2 2 2" xfId="82"/>
    <cellStyle name="60% - Ênfase6" xfId="83"/>
    <cellStyle name="60% - Ênfase6 2" xfId="84"/>
    <cellStyle name="60% - Ênfase6 2 2" xfId="85"/>
    <cellStyle name="60% - Ênfase6 2 2 2" xfId="86"/>
    <cellStyle name="Bom" xfId="87"/>
    <cellStyle name="Bom 2" xfId="88"/>
    <cellStyle name="Bom 2 2" xfId="89"/>
    <cellStyle name="Bom 2 2 2" xfId="90"/>
    <cellStyle name="Cálculo" xfId="91"/>
    <cellStyle name="Cálculo 2" xfId="92"/>
    <cellStyle name="Cálculo 2 2" xfId="93"/>
    <cellStyle name="Cálculo 2 2 2" xfId="94"/>
    <cellStyle name="Célula de Verificação" xfId="95"/>
    <cellStyle name="Célula de Verificação 2" xfId="96"/>
    <cellStyle name="Célula de Verificação 2 2" xfId="97"/>
    <cellStyle name="Célula de Verificação 2 2 2" xfId="98"/>
    <cellStyle name="Célula Vinculada" xfId="99"/>
    <cellStyle name="Célula Vinculada 2" xfId="100"/>
    <cellStyle name="Ênfase1" xfId="101"/>
    <cellStyle name="Ênfase1 2" xfId="102"/>
    <cellStyle name="Ênfase1 2 2" xfId="103"/>
    <cellStyle name="Ênfase1 2 2 2" xfId="104"/>
    <cellStyle name="Ênfase2" xfId="105"/>
    <cellStyle name="Ênfase2 2" xfId="106"/>
    <cellStyle name="Ênfase2 2 2" xfId="107"/>
    <cellStyle name="Ênfase2 2 2 2" xfId="108"/>
    <cellStyle name="Ênfase3" xfId="109"/>
    <cellStyle name="Ênfase3 2" xfId="110"/>
    <cellStyle name="Ênfase3 2 2" xfId="111"/>
    <cellStyle name="Ênfase3 2 2 2" xfId="112"/>
    <cellStyle name="Ênfase4" xfId="113"/>
    <cellStyle name="Ênfase4 2" xfId="114"/>
    <cellStyle name="Ênfase4 2 2" xfId="115"/>
    <cellStyle name="Ênfase4 2 2 2" xfId="116"/>
    <cellStyle name="Ênfase5" xfId="117"/>
    <cellStyle name="Ênfase5 2" xfId="118"/>
    <cellStyle name="Ênfase5 2 2" xfId="119"/>
    <cellStyle name="Ênfase5 2 2 2" xfId="120"/>
    <cellStyle name="Ênfase6" xfId="121"/>
    <cellStyle name="Ênfase6 2" xfId="122"/>
    <cellStyle name="Ênfase6 2 2" xfId="123"/>
    <cellStyle name="Ênfase6 2 2 2" xfId="124"/>
    <cellStyle name="Entrada" xfId="125"/>
    <cellStyle name="Entrada 2" xfId="126"/>
    <cellStyle name="Entrada 2 2" xfId="127"/>
    <cellStyle name="Entrada 2 2 2" xfId="128"/>
    <cellStyle name="Excel Built-in Normal" xfId="129"/>
    <cellStyle name="Hyperlink" xfId="130"/>
    <cellStyle name="Followed Hyperlink" xfId="131"/>
    <cellStyle name="Incorreto 2" xfId="132"/>
    <cellStyle name="Incorreto 2 2" xfId="133"/>
    <cellStyle name="Incorreto 2 2 2" xfId="134"/>
    <cellStyle name="Currency" xfId="135"/>
    <cellStyle name="Currency [0]" xfId="136"/>
    <cellStyle name="Moeda 2" xfId="137"/>
    <cellStyle name="Moeda 3" xfId="138"/>
    <cellStyle name="Moeda 4" xfId="139"/>
    <cellStyle name="Neutra 2" xfId="140"/>
    <cellStyle name="Neutra 2 2" xfId="141"/>
    <cellStyle name="Neutra 2 2 2" xfId="142"/>
    <cellStyle name="Neutro" xfId="143"/>
    <cellStyle name="Normal 10" xfId="144"/>
    <cellStyle name="Normal 12" xfId="145"/>
    <cellStyle name="Normal 2" xfId="146"/>
    <cellStyle name="Normal 2 2" xfId="147"/>
    <cellStyle name="Normal 2 2 2" xfId="148"/>
    <cellStyle name="Normal 3" xfId="149"/>
    <cellStyle name="Normal 3 2" xfId="150"/>
    <cellStyle name="Normal 4" xfId="151"/>
    <cellStyle name="Normal 5" xfId="152"/>
    <cellStyle name="Nota" xfId="153"/>
    <cellStyle name="Nota 2" xfId="154"/>
    <cellStyle name="Nota 2 2" xfId="155"/>
    <cellStyle name="Nota 2 2 2" xfId="156"/>
    <cellStyle name="Nota 2 2 3" xfId="157"/>
    <cellStyle name="Nota 2 2 4" xfId="158"/>
    <cellStyle name="Nota 2 3" xfId="159"/>
    <cellStyle name="Nota 2 3 2" xfId="160"/>
    <cellStyle name="Nota 2 4" xfId="161"/>
    <cellStyle name="Nota 3" xfId="162"/>
    <cellStyle name="Nota 4" xfId="163"/>
    <cellStyle name="Nota 4 2" xfId="164"/>
    <cellStyle name="Nota 5" xfId="165"/>
    <cellStyle name="Nota 5 2" xfId="166"/>
    <cellStyle name="Nota 6" xfId="167"/>
    <cellStyle name="Percent" xfId="168"/>
    <cellStyle name="Porcentagem 2" xfId="169"/>
    <cellStyle name="Porcentagem 2 2" xfId="170"/>
    <cellStyle name="Porcentagem 3" xfId="171"/>
    <cellStyle name="Porcentagem 3 2" xfId="172"/>
    <cellStyle name="Porcentagem 4" xfId="173"/>
    <cellStyle name="Porcentagem 5" xfId="174"/>
    <cellStyle name="Porcentagem 5 2" xfId="175"/>
    <cellStyle name="Porcentagem 5 3" xfId="176"/>
    <cellStyle name="Porcentagem 5 3 2" xfId="177"/>
    <cellStyle name="Porcentagem 6" xfId="178"/>
    <cellStyle name="Porcentagem 6 2" xfId="179"/>
    <cellStyle name="Porcentagem 7" xfId="180"/>
    <cellStyle name="Ruim" xfId="181"/>
    <cellStyle name="Saída" xfId="182"/>
    <cellStyle name="Saída 2" xfId="183"/>
    <cellStyle name="Saída 2 2" xfId="184"/>
    <cellStyle name="Saída 2 2 2" xfId="185"/>
    <cellStyle name="Comma [0]" xfId="186"/>
    <cellStyle name="Separador de milhares 2" xfId="187"/>
    <cellStyle name="Separador de milhares 2 2" xfId="188"/>
    <cellStyle name="Separador de milhares 2 2 2" xfId="189"/>
    <cellStyle name="Separador de milhares 2 2 2 2" xfId="190"/>
    <cellStyle name="Texto de Aviso" xfId="191"/>
    <cellStyle name="Texto de Aviso 2" xfId="192"/>
    <cellStyle name="Texto Explicativo" xfId="193"/>
    <cellStyle name="Texto Explicativo 2" xfId="194"/>
    <cellStyle name="Título" xfId="195"/>
    <cellStyle name="Título 1" xfId="196"/>
    <cellStyle name="Título 1 1" xfId="197"/>
    <cellStyle name="Título 1 1 1" xfId="198"/>
    <cellStyle name="Título 1 2" xfId="199"/>
    <cellStyle name="Título 1 2 2" xfId="200"/>
    <cellStyle name="Título 1 2 2 2" xfId="201"/>
    <cellStyle name="Título 2" xfId="202"/>
    <cellStyle name="Título 2 2" xfId="203"/>
    <cellStyle name="Título 3" xfId="204"/>
    <cellStyle name="Título 3 2" xfId="205"/>
    <cellStyle name="Título 4" xfId="206"/>
    <cellStyle name="Título 4 2" xfId="207"/>
    <cellStyle name="Título 5" xfId="208"/>
    <cellStyle name="Total" xfId="209"/>
    <cellStyle name="Total 2" xfId="210"/>
    <cellStyle name="Comma" xfId="211"/>
    <cellStyle name="Vírgula 2" xfId="212"/>
    <cellStyle name="Vírgula 2 2" xfId="213"/>
    <cellStyle name="Vírgula 2 2 2" xfId="214"/>
    <cellStyle name="Vírgula 2 2 3" xfId="215"/>
    <cellStyle name="Vírgula 2 3" xfId="216"/>
    <cellStyle name="Vírgula 2 3 2" xfId="217"/>
    <cellStyle name="Vírgula 2 4" xfId="218"/>
    <cellStyle name="Vírgula 3" xfId="219"/>
    <cellStyle name="Vírgula 4" xfId="220"/>
    <cellStyle name="Vírgula 4 2" xfId="221"/>
    <cellStyle name="Vírgula 4 3" xfId="222"/>
    <cellStyle name="Vírgula 4 3 2" xfId="223"/>
    <cellStyle name="Vírgula 5" xfId="224"/>
    <cellStyle name="Vírgula 5 2" xfId="225"/>
    <cellStyle name="Vírgula 6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133350</xdr:rowOff>
    </xdr:from>
    <xdr:to>
      <xdr:col>1</xdr:col>
      <xdr:colOff>485775</xdr:colOff>
      <xdr:row>0</xdr:row>
      <xdr:rowOff>876300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rcRect t="18873" r="787" b="-1829"/>
        <a:stretch>
          <a:fillRect/>
        </a:stretch>
      </xdr:blipFill>
      <xdr:spPr>
        <a:xfrm>
          <a:off x="542925" y="133350"/>
          <a:ext cx="1352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envolvimento\01%20-%20Projetos%20e%20Servi&#231;os\KAP\UPA%20PORTE%20I\DOC_FINAIS\Planilha_Cronograma\Composi&#231;&#227;o%20Cer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plan03\Users\Desenvolvimento\01%20-%20Projetos%20e%20Servi&#231;os\KAP\UPA%20PORTE%20I\DOC_FINAIS\Planilha_Cronograma\Composi&#231;&#227;o%20Cer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de de Agua - 01"/>
      <sheetName val="Rejunte - 02"/>
      <sheetName val="Porta com visor - 03"/>
      <sheetName val="Divisoria - 04"/>
      <sheetName val="Grade - 05"/>
      <sheetName val="Gradil - 06"/>
      <sheetName val="Disjuntor - 07"/>
      <sheetName val="Dispositivo de proteção - 08"/>
      <sheetName val="Caixa de passagem - 09"/>
      <sheetName val="Subestação - 10"/>
      <sheetName val="Arandela - 11"/>
      <sheetName val="Interrup. para Campainha - 12"/>
      <sheetName val="Campainha - 13"/>
      <sheetName val="Envel. 1 eletroduto - 14"/>
      <sheetName val="Eletroduto 2&quot; - 15"/>
      <sheetName val="Eletroduto 3&quot; - 16"/>
      <sheetName val="Eletroduto 4&quot; - 17"/>
      <sheetName val="Caixa de Passagem - 18"/>
      <sheetName val="Caixa de Passagem - 19"/>
      <sheetName val="Ponto de Rede Lógica - 20"/>
      <sheetName val="Conector - 21"/>
      <sheetName val="Caixa de Telefone - 22"/>
      <sheetName val="Tomada para telefone - 23"/>
      <sheetName val="Cabo CAT 5 - 24"/>
      <sheetName val="Envel. 1 eletroduto - 25"/>
      <sheetName val="Caixa de passagem - 26"/>
      <sheetName val="Mangueira - 27"/>
      <sheetName val="Eletroduto 2&quot; - 28"/>
      <sheetName val="Eletroduto 3&quot; - 29"/>
      <sheetName val="Conector de Medição - 30"/>
      <sheetName val="Kit para solda - 31"/>
      <sheetName val="Caixa de Inspeção - 32"/>
      <sheetName val="Presilha - 33"/>
      <sheetName val="Abraçadeira - 34"/>
      <sheetName val="Tampão para eletrod. - 35"/>
      <sheetName val="Para-raio - 36"/>
      <sheetName val="Ponto para iluminação - 37"/>
      <sheetName val="Placa de Sinalização - 38"/>
      <sheetName val="Peitoril - 39"/>
      <sheetName val="Soleira - 40"/>
      <sheetName val="Rodapé - 41"/>
      <sheetName val="Ponto de caixa sifonada - 42"/>
      <sheetName val="Reservatorio - 43"/>
      <sheetName val="Ducha - 44"/>
      <sheetName val="Pia de aço inox - 45"/>
      <sheetName val="Bancada - 46"/>
      <sheetName val="Barra de Apoio - 47"/>
      <sheetName val="Bloco Pavi-S - 48"/>
      <sheetName val="Plan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de de Agua - 01"/>
      <sheetName val="Rejunte - 02"/>
      <sheetName val="Porta com visor - 03"/>
      <sheetName val="Divisoria - 04"/>
      <sheetName val="Grade - 05"/>
      <sheetName val="Gradil - 06"/>
      <sheetName val="Disjuntor - 07"/>
      <sheetName val="Dispositivo de proteção - 08"/>
      <sheetName val="Caixa de passagem - 09"/>
      <sheetName val="Subestação - 10"/>
      <sheetName val="Arandela - 11"/>
      <sheetName val="Interrup. para Campainha - 12"/>
      <sheetName val="Campainha - 13"/>
      <sheetName val="Envel. 1 eletroduto - 14"/>
      <sheetName val="Eletroduto 2&quot; - 15"/>
      <sheetName val="Eletroduto 3&quot; - 16"/>
      <sheetName val="Eletroduto 4&quot; - 17"/>
      <sheetName val="Caixa de Passagem - 18"/>
      <sheetName val="Caixa de Passagem - 19"/>
      <sheetName val="Ponto de Rede Lógica - 20"/>
      <sheetName val="Conector - 21"/>
      <sheetName val="Caixa de Telefone - 22"/>
      <sheetName val="Tomada para telefone - 23"/>
      <sheetName val="Cabo CAT 5 - 24"/>
      <sheetName val="Envel. 1 eletroduto - 25"/>
      <sheetName val="Caixa de passagem - 26"/>
      <sheetName val="Mangueira - 27"/>
      <sheetName val="Eletroduto 2&quot; - 28"/>
      <sheetName val="Eletroduto 3&quot; - 29"/>
      <sheetName val="Conector de Medição - 30"/>
      <sheetName val="Kit para solda - 31"/>
      <sheetName val="Caixa de Inspeção - 32"/>
      <sheetName val="Presilha - 33"/>
      <sheetName val="Abraçadeira - 34"/>
      <sheetName val="Tampão para eletrod. - 35"/>
      <sheetName val="Para-raio - 36"/>
      <sheetName val="Ponto para iluminação - 37"/>
      <sheetName val="Placa de Sinalização - 38"/>
      <sheetName val="Peitoril - 39"/>
      <sheetName val="Soleira - 40"/>
      <sheetName val="Rodapé - 41"/>
      <sheetName val="Ponto de caixa sifonada - 42"/>
      <sheetName val="Reservatorio - 43"/>
      <sheetName val="Ducha - 44"/>
      <sheetName val="Pia de aço inox - 45"/>
      <sheetName val="Bancada - 46"/>
      <sheetName val="Barra de Apoio - 47"/>
      <sheetName val="Bloco Pavi-S - 48"/>
      <sheetName val="Plan1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2"/>
  <sheetViews>
    <sheetView tabSelected="1" view="pageBreakPreview" zoomScaleSheetLayoutView="100" workbookViewId="0" topLeftCell="A1">
      <selection activeCell="L7" sqref="L7"/>
    </sheetView>
  </sheetViews>
  <sheetFormatPr defaultColWidth="9.140625" defaultRowHeight="12.75"/>
  <cols>
    <col min="1" max="1" width="21.140625" style="9" customWidth="1"/>
    <col min="2" max="2" width="18.140625" style="9" customWidth="1"/>
    <col min="3" max="3" width="45.57421875" style="9" customWidth="1"/>
    <col min="4" max="4" width="17.00390625" style="9" customWidth="1"/>
    <col min="5" max="5" width="6.28125" style="9" customWidth="1"/>
    <col min="6" max="6" width="9.00390625" style="9" customWidth="1"/>
    <col min="7" max="7" width="10.57421875" style="9" customWidth="1"/>
    <col min="8" max="8" width="8.57421875" style="10" customWidth="1"/>
    <col min="9" max="9" width="6.421875" style="7" bestFit="1" customWidth="1"/>
    <col min="10" max="16384" width="9.140625" style="8" customWidth="1"/>
  </cols>
  <sheetData>
    <row r="1" spans="1:9" s="2" customFormat="1" ht="75.75" customHeight="1" thickBot="1">
      <c r="A1" s="157"/>
      <c r="B1" s="158"/>
      <c r="C1" s="159" t="s">
        <v>126</v>
      </c>
      <c r="D1" s="160"/>
      <c r="E1" s="161"/>
      <c r="F1" s="159"/>
      <c r="G1" s="160"/>
      <c r="H1" s="161"/>
      <c r="I1" s="1"/>
    </row>
    <row r="2" spans="1:9" s="2" customFormat="1" ht="15.75" customHeight="1" thickBot="1">
      <c r="A2" s="166" t="s">
        <v>2</v>
      </c>
      <c r="B2" s="167"/>
      <c r="C2" s="167"/>
      <c r="D2" s="167"/>
      <c r="E2" s="167"/>
      <c r="F2" s="167"/>
      <c r="G2" s="167"/>
      <c r="H2" s="168"/>
      <c r="I2" s="3"/>
    </row>
    <row r="3" spans="1:9" s="2" customFormat="1" ht="12.75" customHeight="1" thickBot="1">
      <c r="A3" s="4" t="s">
        <v>0</v>
      </c>
      <c r="B3" s="162" t="s">
        <v>220</v>
      </c>
      <c r="C3" s="163"/>
      <c r="D3" s="163"/>
      <c r="E3" s="163"/>
      <c r="F3" s="163"/>
      <c r="G3" s="163"/>
      <c r="H3" s="164"/>
      <c r="I3" s="5"/>
    </row>
    <row r="4" spans="1:9" s="2" customFormat="1" ht="13.5" customHeight="1" thickBot="1">
      <c r="A4" s="6" t="s">
        <v>1</v>
      </c>
      <c r="B4" s="162" t="s">
        <v>221</v>
      </c>
      <c r="C4" s="163"/>
      <c r="D4" s="163"/>
      <c r="E4" s="163"/>
      <c r="F4" s="163"/>
      <c r="G4" s="163"/>
      <c r="H4" s="164"/>
      <c r="I4" s="5"/>
    </row>
    <row r="5" spans="1:9" s="2" customFormat="1" ht="13.5" customHeight="1" thickBot="1">
      <c r="A5" s="166"/>
      <c r="B5" s="167"/>
      <c r="C5" s="167"/>
      <c r="D5" s="167"/>
      <c r="E5" s="167"/>
      <c r="F5" s="167"/>
      <c r="G5" s="167"/>
      <c r="H5" s="168"/>
      <c r="I5" s="5"/>
    </row>
    <row r="6" spans="1:8" ht="15.75" thickBot="1">
      <c r="A6" s="70" t="s">
        <v>38</v>
      </c>
      <c r="B6" s="71"/>
      <c r="C6" s="71"/>
      <c r="D6" s="71"/>
      <c r="E6" s="71"/>
      <c r="F6" s="71"/>
      <c r="G6" s="71"/>
      <c r="H6" s="72"/>
    </row>
    <row r="7" spans="1:8" ht="18" customHeight="1">
      <c r="A7" s="34" t="s">
        <v>29</v>
      </c>
      <c r="B7" s="12" t="s">
        <v>23</v>
      </c>
      <c r="C7" s="12" t="s">
        <v>24</v>
      </c>
      <c r="D7" s="12" t="s">
        <v>25</v>
      </c>
      <c r="E7" s="73" t="s">
        <v>26</v>
      </c>
      <c r="F7" s="73"/>
      <c r="G7" s="73" t="s">
        <v>27</v>
      </c>
      <c r="H7" s="74"/>
    </row>
    <row r="8" spans="1:8" ht="48">
      <c r="A8" s="13" t="s">
        <v>34</v>
      </c>
      <c r="B8" s="35" t="s">
        <v>30</v>
      </c>
      <c r="C8" s="36" t="s">
        <v>222</v>
      </c>
      <c r="D8" s="44" t="s">
        <v>5</v>
      </c>
      <c r="E8" s="75" t="s">
        <v>28</v>
      </c>
      <c r="F8" s="75"/>
      <c r="G8" s="76">
        <f>SUM(D10:D12)/3</f>
        <v>28.602500000000003</v>
      </c>
      <c r="H8" s="77"/>
    </row>
    <row r="9" spans="1:8" ht="10.5" customHeight="1">
      <c r="A9" s="78"/>
      <c r="B9" s="79"/>
      <c r="C9" s="79"/>
      <c r="D9" s="79"/>
      <c r="E9" s="79"/>
      <c r="F9" s="79"/>
      <c r="G9" s="79"/>
      <c r="H9" s="80"/>
    </row>
    <row r="10" spans="1:8" ht="12" customHeight="1">
      <c r="A10" s="60" t="s">
        <v>18</v>
      </c>
      <c r="B10" s="61"/>
      <c r="C10" s="43" t="s">
        <v>223</v>
      </c>
      <c r="D10" s="29">
        <f>335.99/12</f>
        <v>27.999166666666667</v>
      </c>
      <c r="E10" s="44" t="s">
        <v>45</v>
      </c>
      <c r="F10" s="62" t="s">
        <v>43</v>
      </c>
      <c r="G10" s="62"/>
      <c r="H10" s="63"/>
    </row>
    <row r="11" spans="1:8" ht="12" customHeight="1">
      <c r="A11" s="64" t="s">
        <v>94</v>
      </c>
      <c r="B11" s="65"/>
      <c r="C11" s="43" t="s">
        <v>223</v>
      </c>
      <c r="D11" s="17">
        <f>339.9/12</f>
        <v>28.325</v>
      </c>
      <c r="E11" s="44" t="s">
        <v>45</v>
      </c>
      <c r="F11" s="62" t="s">
        <v>96</v>
      </c>
      <c r="G11" s="62"/>
      <c r="H11" s="63"/>
    </row>
    <row r="12" spans="1:8" ht="12.75" customHeight="1" thickBot="1">
      <c r="A12" s="66" t="s">
        <v>48</v>
      </c>
      <c r="B12" s="67"/>
      <c r="C12" s="19" t="s">
        <v>223</v>
      </c>
      <c r="D12" s="20">
        <f>353.8/12</f>
        <v>29.483333333333334</v>
      </c>
      <c r="E12" s="26" t="s">
        <v>45</v>
      </c>
      <c r="F12" s="86" t="s">
        <v>4</v>
      </c>
      <c r="G12" s="87" t="s">
        <v>4</v>
      </c>
      <c r="H12" s="88" t="s">
        <v>4</v>
      </c>
    </row>
    <row r="13" spans="1:8" ht="12.75" thickBot="1">
      <c r="A13" s="57"/>
      <c r="B13" s="58"/>
      <c r="C13" s="58"/>
      <c r="D13" s="58"/>
      <c r="E13" s="58"/>
      <c r="F13" s="58"/>
      <c r="G13" s="58"/>
      <c r="H13" s="59"/>
    </row>
    <row r="14" spans="1:8" ht="18" customHeight="1">
      <c r="A14" s="34" t="s">
        <v>29</v>
      </c>
      <c r="B14" s="12" t="s">
        <v>23</v>
      </c>
      <c r="C14" s="12" t="s">
        <v>24</v>
      </c>
      <c r="D14" s="12" t="s">
        <v>25</v>
      </c>
      <c r="E14" s="73" t="s">
        <v>26</v>
      </c>
      <c r="F14" s="73"/>
      <c r="G14" s="73" t="s">
        <v>27</v>
      </c>
      <c r="H14" s="74"/>
    </row>
    <row r="15" spans="1:8" ht="60">
      <c r="A15" s="13" t="s">
        <v>34</v>
      </c>
      <c r="B15" s="35" t="s">
        <v>30</v>
      </c>
      <c r="C15" s="36" t="s">
        <v>39</v>
      </c>
      <c r="D15" s="44" t="s">
        <v>5</v>
      </c>
      <c r="E15" s="75" t="s">
        <v>28</v>
      </c>
      <c r="F15" s="75"/>
      <c r="G15" s="76">
        <f>SUM(D17:D19)/3</f>
        <v>28.852777777777774</v>
      </c>
      <c r="H15" s="77"/>
    </row>
    <row r="16" spans="1:8" ht="10.5" customHeight="1">
      <c r="A16" s="78"/>
      <c r="B16" s="79"/>
      <c r="C16" s="79"/>
      <c r="D16" s="79"/>
      <c r="E16" s="79"/>
      <c r="F16" s="79"/>
      <c r="G16" s="79"/>
      <c r="H16" s="80"/>
    </row>
    <row r="17" spans="1:8" ht="24" customHeight="1">
      <c r="A17" s="150" t="s">
        <v>40</v>
      </c>
      <c r="B17" s="151"/>
      <c r="C17" s="43" t="s">
        <v>41</v>
      </c>
      <c r="D17" s="29">
        <f>130/6</f>
        <v>21.666666666666668</v>
      </c>
      <c r="E17" s="44" t="s">
        <v>45</v>
      </c>
      <c r="F17" s="62" t="s">
        <v>43</v>
      </c>
      <c r="G17" s="62"/>
      <c r="H17" s="63"/>
    </row>
    <row r="18" spans="1:8" ht="24" customHeight="1">
      <c r="A18" s="81" t="s">
        <v>122</v>
      </c>
      <c r="B18" s="82"/>
      <c r="C18" s="43" t="s">
        <v>41</v>
      </c>
      <c r="D18" s="17">
        <f>204.35/6</f>
        <v>34.05833333333333</v>
      </c>
      <c r="E18" s="44" t="s">
        <v>45</v>
      </c>
      <c r="F18" s="62" t="s">
        <v>125</v>
      </c>
      <c r="G18" s="62"/>
      <c r="H18" s="63"/>
    </row>
    <row r="19" spans="1:8" ht="24.75" customHeight="1">
      <c r="A19" s="81" t="s">
        <v>123</v>
      </c>
      <c r="B19" s="82"/>
      <c r="C19" s="43" t="s">
        <v>41</v>
      </c>
      <c r="D19" s="17">
        <f>185/6</f>
        <v>30.833333333333332</v>
      </c>
      <c r="E19" s="44" t="s">
        <v>45</v>
      </c>
      <c r="F19" s="62" t="s">
        <v>124</v>
      </c>
      <c r="G19" s="62"/>
      <c r="H19" s="63"/>
    </row>
    <row r="20" spans="1:8" ht="12.75" thickBot="1">
      <c r="A20" s="57"/>
      <c r="B20" s="58"/>
      <c r="C20" s="58"/>
      <c r="D20" s="58"/>
      <c r="E20" s="58"/>
      <c r="F20" s="58"/>
      <c r="G20" s="58"/>
      <c r="H20" s="59"/>
    </row>
    <row r="21" spans="1:8" ht="18" customHeight="1">
      <c r="A21" s="34" t="s">
        <v>29</v>
      </c>
      <c r="B21" s="12" t="s">
        <v>23</v>
      </c>
      <c r="C21" s="12" t="s">
        <v>24</v>
      </c>
      <c r="D21" s="12" t="s">
        <v>25</v>
      </c>
      <c r="E21" s="73" t="s">
        <v>26</v>
      </c>
      <c r="F21" s="73"/>
      <c r="G21" s="73" t="s">
        <v>27</v>
      </c>
      <c r="H21" s="74"/>
    </row>
    <row r="22" spans="1:8" ht="60">
      <c r="A22" s="13" t="s">
        <v>34</v>
      </c>
      <c r="B22" s="35" t="s">
        <v>30</v>
      </c>
      <c r="C22" s="36" t="s">
        <v>39</v>
      </c>
      <c r="D22" s="44" t="s">
        <v>5</v>
      </c>
      <c r="E22" s="75" t="s">
        <v>28</v>
      </c>
      <c r="F22" s="75"/>
      <c r="G22" s="76">
        <f>SUM(D24:D26)/3</f>
        <v>13.221666666666666</v>
      </c>
      <c r="H22" s="77"/>
    </row>
    <row r="23" spans="1:8" ht="10.5" customHeight="1">
      <c r="A23" s="78"/>
      <c r="B23" s="79"/>
      <c r="C23" s="79"/>
      <c r="D23" s="79"/>
      <c r="E23" s="79"/>
      <c r="F23" s="79"/>
      <c r="G23" s="79"/>
      <c r="H23" s="80"/>
    </row>
    <row r="24" spans="1:8" ht="24" customHeight="1">
      <c r="A24" s="81" t="s">
        <v>40</v>
      </c>
      <c r="B24" s="82"/>
      <c r="C24" s="16" t="s">
        <v>42</v>
      </c>
      <c r="D24" s="17">
        <v>10.61</v>
      </c>
      <c r="E24" s="44" t="s">
        <v>45</v>
      </c>
      <c r="F24" s="62" t="s">
        <v>44</v>
      </c>
      <c r="G24" s="62"/>
      <c r="H24" s="63"/>
    </row>
    <row r="25" spans="1:8" ht="24" customHeight="1">
      <c r="A25" s="81" t="s">
        <v>122</v>
      </c>
      <c r="B25" s="82"/>
      <c r="C25" s="16" t="s">
        <v>42</v>
      </c>
      <c r="D25" s="17">
        <f>95/6</f>
        <v>15.833333333333334</v>
      </c>
      <c r="E25" s="44" t="s">
        <v>45</v>
      </c>
      <c r="F25" s="62" t="s">
        <v>125</v>
      </c>
      <c r="G25" s="62"/>
      <c r="H25" s="63"/>
    </row>
    <row r="26" spans="1:8" ht="24.75" customHeight="1" thickBot="1">
      <c r="A26" s="81" t="s">
        <v>123</v>
      </c>
      <c r="B26" s="82"/>
      <c r="C26" s="16" t="s">
        <v>42</v>
      </c>
      <c r="D26" s="17">
        <f>79.33/6</f>
        <v>13.221666666666666</v>
      </c>
      <c r="E26" s="44" t="s">
        <v>45</v>
      </c>
      <c r="F26" s="62" t="s">
        <v>124</v>
      </c>
      <c r="G26" s="62"/>
      <c r="H26" s="63"/>
    </row>
    <row r="27" spans="1:8" ht="12.75" thickBot="1">
      <c r="A27" s="83"/>
      <c r="B27" s="84"/>
      <c r="C27" s="84"/>
      <c r="D27" s="84"/>
      <c r="E27" s="84"/>
      <c r="F27" s="84"/>
      <c r="G27" s="84"/>
      <c r="H27" s="85"/>
    </row>
    <row r="28" spans="1:8" ht="15.75" thickBot="1">
      <c r="A28" s="70" t="s">
        <v>224</v>
      </c>
      <c r="B28" s="71"/>
      <c r="C28" s="71"/>
      <c r="D28" s="71"/>
      <c r="E28" s="71"/>
      <c r="F28" s="71"/>
      <c r="G28" s="71"/>
      <c r="H28" s="72"/>
    </row>
    <row r="29" spans="1:8" ht="18" customHeight="1">
      <c r="A29" s="34" t="s">
        <v>29</v>
      </c>
      <c r="B29" s="12" t="s">
        <v>23</v>
      </c>
      <c r="C29" s="12" t="s">
        <v>24</v>
      </c>
      <c r="D29" s="12" t="s">
        <v>25</v>
      </c>
      <c r="E29" s="73" t="s">
        <v>26</v>
      </c>
      <c r="F29" s="73"/>
      <c r="G29" s="73" t="s">
        <v>27</v>
      </c>
      <c r="H29" s="74"/>
    </row>
    <row r="30" spans="1:8" ht="24">
      <c r="A30" s="13" t="s">
        <v>226</v>
      </c>
      <c r="B30" s="35" t="s">
        <v>30</v>
      </c>
      <c r="C30" s="36" t="s">
        <v>225</v>
      </c>
      <c r="D30" s="44" t="s">
        <v>5</v>
      </c>
      <c r="E30" s="75" t="s">
        <v>28</v>
      </c>
      <c r="F30" s="75"/>
      <c r="G30" s="76">
        <f>SUM(D32:D34)/3</f>
        <v>60.03038548752835</v>
      </c>
      <c r="H30" s="77"/>
    </row>
    <row r="31" spans="1:8" ht="10.5" customHeight="1">
      <c r="A31" s="78"/>
      <c r="B31" s="79"/>
      <c r="C31" s="79"/>
      <c r="D31" s="79"/>
      <c r="E31" s="79"/>
      <c r="F31" s="79"/>
      <c r="G31" s="79"/>
      <c r="H31" s="80"/>
    </row>
    <row r="32" spans="1:8" ht="12">
      <c r="A32" s="60" t="s">
        <v>232</v>
      </c>
      <c r="B32" s="61"/>
      <c r="C32" s="43" t="s">
        <v>227</v>
      </c>
      <c r="D32" s="29">
        <f>901.58/14.7</f>
        <v>61.33197278911565</v>
      </c>
      <c r="E32" s="44" t="s">
        <v>234</v>
      </c>
      <c r="F32" s="62" t="s">
        <v>233</v>
      </c>
      <c r="G32" s="62"/>
      <c r="H32" s="63"/>
    </row>
    <row r="33" spans="1:8" ht="12">
      <c r="A33" s="64" t="s">
        <v>231</v>
      </c>
      <c r="B33" s="65"/>
      <c r="C33" s="43" t="s">
        <v>227</v>
      </c>
      <c r="D33" s="17">
        <f>760.87/14.7</f>
        <v>51.75986394557823</v>
      </c>
      <c r="E33" s="44" t="s">
        <v>234</v>
      </c>
      <c r="F33" s="62" t="s">
        <v>230</v>
      </c>
      <c r="G33" s="62"/>
      <c r="H33" s="63"/>
    </row>
    <row r="34" spans="1:8" ht="12.75" thickBot="1">
      <c r="A34" s="66" t="s">
        <v>229</v>
      </c>
      <c r="B34" s="67"/>
      <c r="C34" s="19" t="s">
        <v>227</v>
      </c>
      <c r="D34" s="20">
        <f>984.89/14.7</f>
        <v>66.99931972789116</v>
      </c>
      <c r="E34" s="26" t="s">
        <v>234</v>
      </c>
      <c r="F34" s="68" t="s">
        <v>228</v>
      </c>
      <c r="G34" s="68"/>
      <c r="H34" s="69"/>
    </row>
    <row r="35" spans="1:8" ht="12.75" thickBot="1">
      <c r="A35" s="57"/>
      <c r="B35" s="58"/>
      <c r="C35" s="58"/>
      <c r="D35" s="58"/>
      <c r="E35" s="58"/>
      <c r="F35" s="58"/>
      <c r="G35" s="58"/>
      <c r="H35" s="59"/>
    </row>
    <row r="36" spans="1:8" ht="15.75" thickBot="1">
      <c r="A36" s="139" t="s">
        <v>97</v>
      </c>
      <c r="B36" s="140"/>
      <c r="C36" s="140"/>
      <c r="D36" s="140"/>
      <c r="E36" s="140"/>
      <c r="F36" s="140"/>
      <c r="G36" s="140"/>
      <c r="H36" s="141"/>
    </row>
    <row r="37" spans="1:8" ht="18" customHeight="1">
      <c r="A37" s="34" t="s">
        <v>29</v>
      </c>
      <c r="B37" s="12" t="s">
        <v>23</v>
      </c>
      <c r="C37" s="12" t="s">
        <v>24</v>
      </c>
      <c r="D37" s="12" t="s">
        <v>25</v>
      </c>
      <c r="E37" s="73" t="s">
        <v>26</v>
      </c>
      <c r="F37" s="73"/>
      <c r="G37" s="73" t="s">
        <v>27</v>
      </c>
      <c r="H37" s="74"/>
    </row>
    <row r="38" spans="1:8" ht="37.5" customHeight="1">
      <c r="A38" s="13" t="s">
        <v>211</v>
      </c>
      <c r="B38" s="35" t="s">
        <v>30</v>
      </c>
      <c r="C38" s="36" t="s">
        <v>210</v>
      </c>
      <c r="D38" s="35" t="s">
        <v>31</v>
      </c>
      <c r="E38" s="75" t="s">
        <v>28</v>
      </c>
      <c r="F38" s="75"/>
      <c r="G38" s="97">
        <f>MEDIAN(D40:D42)</f>
        <v>5099</v>
      </c>
      <c r="H38" s="98"/>
    </row>
    <row r="39" spans="1:8" ht="10.5" customHeight="1">
      <c r="A39" s="78"/>
      <c r="B39" s="79"/>
      <c r="C39" s="79"/>
      <c r="D39" s="79"/>
      <c r="E39" s="79"/>
      <c r="F39" s="79"/>
      <c r="G39" s="79"/>
      <c r="H39" s="80"/>
    </row>
    <row r="40" spans="1:8" ht="12" customHeight="1">
      <c r="A40" s="81" t="s">
        <v>254</v>
      </c>
      <c r="B40" s="82"/>
      <c r="C40" s="23" t="s">
        <v>212</v>
      </c>
      <c r="D40" s="45">
        <v>5099</v>
      </c>
      <c r="E40" s="24" t="s">
        <v>31</v>
      </c>
      <c r="F40" s="86" t="s">
        <v>233</v>
      </c>
      <c r="G40" s="87" t="s">
        <v>4</v>
      </c>
      <c r="H40" s="88" t="s">
        <v>4</v>
      </c>
    </row>
    <row r="41" spans="1:8" ht="12" customHeight="1">
      <c r="A41" s="81" t="s">
        <v>213</v>
      </c>
      <c r="B41" s="82"/>
      <c r="C41" s="23" t="s">
        <v>212</v>
      </c>
      <c r="D41" s="46">
        <v>6390.26</v>
      </c>
      <c r="E41" s="24" t="s">
        <v>31</v>
      </c>
      <c r="F41" s="86" t="s">
        <v>214</v>
      </c>
      <c r="G41" s="87" t="s">
        <v>98</v>
      </c>
      <c r="H41" s="88" t="s">
        <v>98</v>
      </c>
    </row>
    <row r="42" spans="1:8" ht="12.75" thickBot="1">
      <c r="A42" s="148" t="s">
        <v>62</v>
      </c>
      <c r="B42" s="149"/>
      <c r="C42" s="25" t="s">
        <v>212</v>
      </c>
      <c r="D42" s="47">
        <v>4899.9</v>
      </c>
      <c r="E42" s="26" t="s">
        <v>31</v>
      </c>
      <c r="F42" s="68" t="s">
        <v>63</v>
      </c>
      <c r="G42" s="68"/>
      <c r="H42" s="69"/>
    </row>
    <row r="43" spans="1:8" ht="12.75" thickBot="1">
      <c r="A43" s="57"/>
      <c r="B43" s="58"/>
      <c r="C43" s="58"/>
      <c r="D43" s="58"/>
      <c r="E43" s="58"/>
      <c r="F43" s="58"/>
      <c r="G43" s="58"/>
      <c r="H43" s="59"/>
    </row>
    <row r="44" spans="1:8" ht="15.75" thickBot="1">
      <c r="A44" s="139" t="s">
        <v>53</v>
      </c>
      <c r="B44" s="140"/>
      <c r="C44" s="140"/>
      <c r="D44" s="140"/>
      <c r="E44" s="140"/>
      <c r="F44" s="140"/>
      <c r="G44" s="140"/>
      <c r="H44" s="141"/>
    </row>
    <row r="45" spans="1:8" ht="18" customHeight="1">
      <c r="A45" s="34" t="s">
        <v>29</v>
      </c>
      <c r="B45" s="12" t="s">
        <v>23</v>
      </c>
      <c r="C45" s="12" t="s">
        <v>24</v>
      </c>
      <c r="D45" s="12" t="s">
        <v>25</v>
      </c>
      <c r="E45" s="73" t="s">
        <v>26</v>
      </c>
      <c r="F45" s="73"/>
      <c r="G45" s="73" t="s">
        <v>27</v>
      </c>
      <c r="H45" s="74"/>
    </row>
    <row r="46" spans="1:8" ht="21.75" customHeight="1">
      <c r="A46" s="13" t="s">
        <v>217</v>
      </c>
      <c r="B46" s="35" t="s">
        <v>30</v>
      </c>
      <c r="C46" s="36" t="s">
        <v>215</v>
      </c>
      <c r="D46" s="35" t="s">
        <v>3</v>
      </c>
      <c r="E46" s="75" t="s">
        <v>28</v>
      </c>
      <c r="F46" s="75"/>
      <c r="G46" s="97">
        <f>SUM(D48:D50)/3</f>
        <v>8.895966666666666</v>
      </c>
      <c r="H46" s="98"/>
    </row>
    <row r="47" spans="1:8" ht="10.5" customHeight="1">
      <c r="A47" s="78"/>
      <c r="B47" s="79"/>
      <c r="C47" s="79"/>
      <c r="D47" s="79"/>
      <c r="E47" s="79"/>
      <c r="F47" s="79"/>
      <c r="G47" s="79"/>
      <c r="H47" s="80"/>
    </row>
    <row r="48" spans="1:8" ht="17.25" customHeight="1">
      <c r="A48" s="81" t="s">
        <v>120</v>
      </c>
      <c r="B48" s="82"/>
      <c r="C48" s="23" t="s">
        <v>216</v>
      </c>
      <c r="D48" s="46">
        <f>750/100</f>
        <v>7.5</v>
      </c>
      <c r="E48" s="24" t="s">
        <v>3</v>
      </c>
      <c r="F48" s="86" t="s">
        <v>19</v>
      </c>
      <c r="G48" s="87" t="s">
        <v>58</v>
      </c>
      <c r="H48" s="88" t="s">
        <v>58</v>
      </c>
    </row>
    <row r="49" spans="1:8" ht="17.25" customHeight="1">
      <c r="A49" s="81" t="s">
        <v>57</v>
      </c>
      <c r="B49" s="82"/>
      <c r="C49" s="23" t="s">
        <v>216</v>
      </c>
      <c r="D49" s="46">
        <f>719.79/100</f>
        <v>7.1979</v>
      </c>
      <c r="E49" s="24" t="s">
        <v>3</v>
      </c>
      <c r="F49" s="86" t="s">
        <v>59</v>
      </c>
      <c r="G49" s="87" t="s">
        <v>59</v>
      </c>
      <c r="H49" s="88" t="s">
        <v>59</v>
      </c>
    </row>
    <row r="50" spans="1:8" ht="17.25" customHeight="1" thickBot="1">
      <c r="A50" s="89" t="s">
        <v>48</v>
      </c>
      <c r="B50" s="90"/>
      <c r="C50" s="25" t="s">
        <v>216</v>
      </c>
      <c r="D50" s="47">
        <f>1199/100</f>
        <v>11.99</v>
      </c>
      <c r="E50" s="26" t="s">
        <v>3</v>
      </c>
      <c r="F50" s="91" t="s">
        <v>4</v>
      </c>
      <c r="G50" s="92" t="s">
        <v>4</v>
      </c>
      <c r="H50" s="93" t="s">
        <v>4</v>
      </c>
    </row>
    <row r="51" spans="1:8" ht="12.75" thickBot="1">
      <c r="A51" s="83"/>
      <c r="B51" s="84"/>
      <c r="C51" s="84"/>
      <c r="D51" s="84"/>
      <c r="E51" s="84"/>
      <c r="F51" s="84"/>
      <c r="G51" s="84"/>
      <c r="H51" s="85"/>
    </row>
    <row r="52" spans="1:8" ht="18" customHeight="1">
      <c r="A52" s="34" t="s">
        <v>29</v>
      </c>
      <c r="B52" s="12" t="s">
        <v>23</v>
      </c>
      <c r="C52" s="12" t="s">
        <v>24</v>
      </c>
      <c r="D52" s="12" t="s">
        <v>25</v>
      </c>
      <c r="E52" s="73" t="s">
        <v>26</v>
      </c>
      <c r="F52" s="73"/>
      <c r="G52" s="73" t="s">
        <v>27</v>
      </c>
      <c r="H52" s="74"/>
    </row>
    <row r="53" spans="1:8" ht="21.75" customHeight="1">
      <c r="A53" s="13" t="s">
        <v>34</v>
      </c>
      <c r="B53" s="35" t="s">
        <v>30</v>
      </c>
      <c r="C53" s="36" t="s">
        <v>54</v>
      </c>
      <c r="D53" s="35" t="s">
        <v>3</v>
      </c>
      <c r="E53" s="75" t="s">
        <v>28</v>
      </c>
      <c r="F53" s="75"/>
      <c r="G53" s="97">
        <f>SUM(D55:D57)/3</f>
        <v>14.06</v>
      </c>
      <c r="H53" s="98"/>
    </row>
    <row r="54" spans="1:8" ht="10.5" customHeight="1">
      <c r="A54" s="78"/>
      <c r="B54" s="79"/>
      <c r="C54" s="79"/>
      <c r="D54" s="79"/>
      <c r="E54" s="79"/>
      <c r="F54" s="79"/>
      <c r="G54" s="79"/>
      <c r="H54" s="80"/>
    </row>
    <row r="55" spans="1:8" ht="17.25" customHeight="1">
      <c r="A55" s="81" t="s">
        <v>56</v>
      </c>
      <c r="B55" s="82"/>
      <c r="C55" s="23" t="s">
        <v>55</v>
      </c>
      <c r="D55" s="46">
        <v>11.99</v>
      </c>
      <c r="E55" s="24" t="s">
        <v>3</v>
      </c>
      <c r="F55" s="62" t="s">
        <v>58</v>
      </c>
      <c r="G55" s="62"/>
      <c r="H55" s="63"/>
    </row>
    <row r="56" spans="1:8" ht="17.25" customHeight="1">
      <c r="A56" s="81" t="s">
        <v>57</v>
      </c>
      <c r="B56" s="82"/>
      <c r="C56" s="23" t="s">
        <v>55</v>
      </c>
      <c r="D56" s="46">
        <v>13.55</v>
      </c>
      <c r="E56" s="24" t="s">
        <v>3</v>
      </c>
      <c r="F56" s="62" t="s">
        <v>59</v>
      </c>
      <c r="G56" s="62"/>
      <c r="H56" s="63"/>
    </row>
    <row r="57" spans="1:8" ht="17.25" customHeight="1" thickBot="1">
      <c r="A57" s="66" t="s">
        <v>48</v>
      </c>
      <c r="B57" s="67"/>
      <c r="C57" s="25" t="s">
        <v>55</v>
      </c>
      <c r="D57" s="47">
        <v>16.64</v>
      </c>
      <c r="E57" s="26" t="s">
        <v>3</v>
      </c>
      <c r="F57" s="68" t="s">
        <v>4</v>
      </c>
      <c r="G57" s="68"/>
      <c r="H57" s="69"/>
    </row>
    <row r="58" spans="1:8" ht="12.75" thickBot="1">
      <c r="A58" s="83"/>
      <c r="B58" s="84"/>
      <c r="C58" s="84"/>
      <c r="D58" s="84"/>
      <c r="E58" s="84"/>
      <c r="F58" s="84"/>
      <c r="G58" s="84"/>
      <c r="H58" s="85"/>
    </row>
    <row r="59" spans="1:8" ht="18" customHeight="1">
      <c r="A59" s="34" t="s">
        <v>29</v>
      </c>
      <c r="B59" s="12" t="s">
        <v>23</v>
      </c>
      <c r="C59" s="12" t="s">
        <v>24</v>
      </c>
      <c r="D59" s="12" t="s">
        <v>25</v>
      </c>
      <c r="E59" s="73" t="s">
        <v>26</v>
      </c>
      <c r="F59" s="73"/>
      <c r="G59" s="73" t="s">
        <v>27</v>
      </c>
      <c r="H59" s="74"/>
    </row>
    <row r="60" spans="1:8" ht="21.75" customHeight="1">
      <c r="A60" s="13" t="s">
        <v>34</v>
      </c>
      <c r="B60" s="35" t="s">
        <v>30</v>
      </c>
      <c r="C60" s="36" t="s">
        <v>60</v>
      </c>
      <c r="D60" s="35" t="s">
        <v>3</v>
      </c>
      <c r="E60" s="75" t="s">
        <v>28</v>
      </c>
      <c r="F60" s="75"/>
      <c r="G60" s="97">
        <f>SUM(D62:D64)/3</f>
        <v>28.683333333333334</v>
      </c>
      <c r="H60" s="98"/>
    </row>
    <row r="61" spans="1:8" ht="10.5" customHeight="1">
      <c r="A61" s="78"/>
      <c r="B61" s="79"/>
      <c r="C61" s="79"/>
      <c r="D61" s="79"/>
      <c r="E61" s="79"/>
      <c r="F61" s="79"/>
      <c r="G61" s="79"/>
      <c r="H61" s="80"/>
    </row>
    <row r="62" spans="1:8" ht="12" customHeight="1">
      <c r="A62" s="64" t="s">
        <v>18</v>
      </c>
      <c r="B62" s="65"/>
      <c r="C62" s="23" t="s">
        <v>61</v>
      </c>
      <c r="D62" s="46">
        <v>27.41</v>
      </c>
      <c r="E62" s="24" t="s">
        <v>3</v>
      </c>
      <c r="F62" s="62" t="s">
        <v>19</v>
      </c>
      <c r="G62" s="62"/>
      <c r="H62" s="63"/>
    </row>
    <row r="63" spans="1:8" ht="12" customHeight="1">
      <c r="A63" s="64" t="s">
        <v>255</v>
      </c>
      <c r="B63" s="65"/>
      <c r="C63" s="23" t="s">
        <v>61</v>
      </c>
      <c r="D63" s="46">
        <v>27.9</v>
      </c>
      <c r="E63" s="24" t="s">
        <v>3</v>
      </c>
      <c r="F63" s="62" t="s">
        <v>256</v>
      </c>
      <c r="G63" s="62"/>
      <c r="H63" s="63"/>
    </row>
    <row r="64" spans="1:8" ht="12.75" customHeight="1" thickBot="1">
      <c r="A64" s="81" t="s">
        <v>62</v>
      </c>
      <c r="B64" s="82"/>
      <c r="C64" s="23" t="s">
        <v>61</v>
      </c>
      <c r="D64" s="48">
        <v>30.74</v>
      </c>
      <c r="E64" s="26" t="s">
        <v>3</v>
      </c>
      <c r="F64" s="68" t="s">
        <v>63</v>
      </c>
      <c r="G64" s="68"/>
      <c r="H64" s="69"/>
    </row>
    <row r="65" spans="1:8" ht="12.75" thickBot="1">
      <c r="A65" s="83"/>
      <c r="B65" s="84"/>
      <c r="C65" s="84"/>
      <c r="D65" s="84"/>
      <c r="E65" s="84"/>
      <c r="F65" s="84"/>
      <c r="G65" s="84"/>
      <c r="H65" s="85"/>
    </row>
    <row r="66" spans="1:8" ht="15.75" thickBot="1">
      <c r="A66" s="70" t="s">
        <v>20</v>
      </c>
      <c r="B66" s="71"/>
      <c r="C66" s="71"/>
      <c r="D66" s="71"/>
      <c r="E66" s="71"/>
      <c r="F66" s="71"/>
      <c r="G66" s="71"/>
      <c r="H66" s="72"/>
    </row>
    <row r="67" spans="1:8" ht="18" customHeight="1">
      <c r="A67" s="34" t="s">
        <v>29</v>
      </c>
      <c r="B67" s="12" t="s">
        <v>23</v>
      </c>
      <c r="C67" s="12" t="s">
        <v>24</v>
      </c>
      <c r="D67" s="12" t="s">
        <v>25</v>
      </c>
      <c r="E67" s="73" t="s">
        <v>26</v>
      </c>
      <c r="F67" s="73"/>
      <c r="G67" s="73" t="s">
        <v>27</v>
      </c>
      <c r="H67" s="74"/>
    </row>
    <row r="68" spans="1:8" ht="39.75" customHeight="1">
      <c r="A68" s="13" t="s">
        <v>187</v>
      </c>
      <c r="B68" s="35" t="s">
        <v>30</v>
      </c>
      <c r="C68" s="36" t="s">
        <v>186</v>
      </c>
      <c r="D68" s="35" t="s">
        <v>3</v>
      </c>
      <c r="E68" s="75" t="s">
        <v>28</v>
      </c>
      <c r="F68" s="75"/>
      <c r="G68" s="76">
        <f>SUM(D70:D72)/3</f>
        <v>445.08666666666664</v>
      </c>
      <c r="H68" s="77"/>
    </row>
    <row r="69" spans="1:8" ht="10.5" customHeight="1">
      <c r="A69" s="78"/>
      <c r="B69" s="79"/>
      <c r="C69" s="79"/>
      <c r="D69" s="79"/>
      <c r="E69" s="79"/>
      <c r="F69" s="79"/>
      <c r="G69" s="79"/>
      <c r="H69" s="80"/>
    </row>
    <row r="70" spans="1:8" ht="12" customHeight="1">
      <c r="A70" s="137" t="s">
        <v>190</v>
      </c>
      <c r="B70" s="138"/>
      <c r="C70" s="23" t="s">
        <v>249</v>
      </c>
      <c r="D70" s="37">
        <v>418</v>
      </c>
      <c r="E70" s="24" t="s">
        <v>3</v>
      </c>
      <c r="F70" s="86" t="s">
        <v>191</v>
      </c>
      <c r="G70" s="87" t="s">
        <v>64</v>
      </c>
      <c r="H70" s="88" t="s">
        <v>64</v>
      </c>
    </row>
    <row r="71" spans="1:8" ht="12" customHeight="1">
      <c r="A71" s="137" t="s">
        <v>188</v>
      </c>
      <c r="B71" s="138"/>
      <c r="C71" s="23" t="s">
        <v>249</v>
      </c>
      <c r="D71" s="37">
        <v>425.06</v>
      </c>
      <c r="E71" s="24" t="s">
        <v>3</v>
      </c>
      <c r="F71" s="86" t="s">
        <v>189</v>
      </c>
      <c r="G71" s="87" t="s">
        <v>73</v>
      </c>
      <c r="H71" s="88" t="s">
        <v>73</v>
      </c>
    </row>
    <row r="72" spans="1:8" ht="12.75" customHeight="1" thickBot="1">
      <c r="A72" s="89" t="s">
        <v>48</v>
      </c>
      <c r="B72" s="90"/>
      <c r="C72" s="25" t="s">
        <v>249</v>
      </c>
      <c r="D72" s="33">
        <v>492.2</v>
      </c>
      <c r="E72" s="26" t="s">
        <v>3</v>
      </c>
      <c r="F72" s="91" t="s">
        <v>4</v>
      </c>
      <c r="G72" s="92" t="s">
        <v>4</v>
      </c>
      <c r="H72" s="93" t="s">
        <v>4</v>
      </c>
    </row>
    <row r="73" spans="1:8" ht="12.75" thickBot="1">
      <c r="A73" s="57"/>
      <c r="B73" s="58"/>
      <c r="C73" s="58"/>
      <c r="D73" s="58"/>
      <c r="E73" s="58"/>
      <c r="F73" s="58"/>
      <c r="G73" s="58"/>
      <c r="H73" s="59"/>
    </row>
    <row r="74" spans="1:8" ht="18" customHeight="1">
      <c r="A74" s="34" t="s">
        <v>29</v>
      </c>
      <c r="B74" s="12" t="s">
        <v>23</v>
      </c>
      <c r="C74" s="12" t="s">
        <v>24</v>
      </c>
      <c r="D74" s="12" t="s">
        <v>25</v>
      </c>
      <c r="E74" s="73" t="s">
        <v>26</v>
      </c>
      <c r="F74" s="73"/>
      <c r="G74" s="73" t="s">
        <v>27</v>
      </c>
      <c r="H74" s="74"/>
    </row>
    <row r="75" spans="1:8" ht="21.75" customHeight="1">
      <c r="A75" s="13" t="s">
        <v>34</v>
      </c>
      <c r="B75" s="35" t="s">
        <v>30</v>
      </c>
      <c r="C75" s="36" t="s">
        <v>72</v>
      </c>
      <c r="D75" s="35" t="s">
        <v>3</v>
      </c>
      <c r="E75" s="75" t="s">
        <v>28</v>
      </c>
      <c r="F75" s="75"/>
      <c r="G75" s="76">
        <f>SUM(D77:D79)/3</f>
        <v>9.333333333333334</v>
      </c>
      <c r="H75" s="77"/>
    </row>
    <row r="76" spans="1:8" ht="10.5" customHeight="1">
      <c r="A76" s="78"/>
      <c r="B76" s="79"/>
      <c r="C76" s="79"/>
      <c r="D76" s="79"/>
      <c r="E76" s="79"/>
      <c r="F76" s="79"/>
      <c r="G76" s="79"/>
      <c r="H76" s="80"/>
    </row>
    <row r="77" spans="1:8" ht="12" customHeight="1">
      <c r="A77" s="155" t="s">
        <v>253</v>
      </c>
      <c r="B77" s="156"/>
      <c r="C77" s="23" t="s">
        <v>8</v>
      </c>
      <c r="D77" s="37">
        <v>12.8</v>
      </c>
      <c r="E77" s="24" t="s">
        <v>3</v>
      </c>
      <c r="F77" s="62" t="s">
        <v>4</v>
      </c>
      <c r="G77" s="62"/>
      <c r="H77" s="63"/>
    </row>
    <row r="78" spans="1:8" ht="12" customHeight="1">
      <c r="A78" s="155" t="s">
        <v>6</v>
      </c>
      <c r="B78" s="156"/>
      <c r="C78" s="23" t="s">
        <v>8</v>
      </c>
      <c r="D78" s="37">
        <v>4.45</v>
      </c>
      <c r="E78" s="24" t="s">
        <v>3</v>
      </c>
      <c r="F78" s="62" t="s">
        <v>73</v>
      </c>
      <c r="G78" s="62"/>
      <c r="H78" s="63"/>
    </row>
    <row r="79" spans="1:8" ht="12.75" customHeight="1" thickBot="1">
      <c r="A79" s="170" t="s">
        <v>70</v>
      </c>
      <c r="B79" s="171"/>
      <c r="C79" s="25" t="s">
        <v>8</v>
      </c>
      <c r="D79" s="33">
        <v>10.75</v>
      </c>
      <c r="E79" s="26" t="s">
        <v>3</v>
      </c>
      <c r="F79" s="68" t="s">
        <v>7</v>
      </c>
      <c r="G79" s="68"/>
      <c r="H79" s="69"/>
    </row>
    <row r="80" spans="1:8" ht="12.75" thickBot="1">
      <c r="A80" s="57"/>
      <c r="B80" s="58"/>
      <c r="C80" s="58"/>
      <c r="D80" s="58"/>
      <c r="E80" s="58"/>
      <c r="F80" s="58"/>
      <c r="G80" s="58"/>
      <c r="H80" s="59"/>
    </row>
    <row r="81" spans="1:8" ht="24" customHeight="1">
      <c r="A81" s="11" t="s">
        <v>29</v>
      </c>
      <c r="B81" s="12" t="s">
        <v>23</v>
      </c>
      <c r="C81" s="12" t="s">
        <v>24</v>
      </c>
      <c r="D81" s="12" t="s">
        <v>25</v>
      </c>
      <c r="E81" s="73" t="s">
        <v>26</v>
      </c>
      <c r="F81" s="73"/>
      <c r="G81" s="73" t="s">
        <v>27</v>
      </c>
      <c r="H81" s="74"/>
    </row>
    <row r="82" spans="1:8" ht="27.75" customHeight="1">
      <c r="A82" s="13" t="s">
        <v>34</v>
      </c>
      <c r="B82" s="14" t="s">
        <v>30</v>
      </c>
      <c r="C82" s="15" t="s">
        <v>69</v>
      </c>
      <c r="D82" s="14" t="s">
        <v>3</v>
      </c>
      <c r="E82" s="108" t="s">
        <v>28</v>
      </c>
      <c r="F82" s="108"/>
      <c r="G82" s="109">
        <f>SUM(D84:D86)/3</f>
        <v>118.29666666666667</v>
      </c>
      <c r="H82" s="110"/>
    </row>
    <row r="83" spans="1:8" ht="12">
      <c r="A83" s="78"/>
      <c r="B83" s="79"/>
      <c r="C83" s="79"/>
      <c r="D83" s="79"/>
      <c r="E83" s="79"/>
      <c r="F83" s="79"/>
      <c r="G83" s="79"/>
      <c r="H83" s="80"/>
    </row>
    <row r="84" spans="1:8" ht="12" customHeight="1">
      <c r="A84" s="153" t="s">
        <v>16</v>
      </c>
      <c r="B84" s="154"/>
      <c r="C84" s="30" t="s">
        <v>9</v>
      </c>
      <c r="D84" s="31">
        <v>125.9</v>
      </c>
      <c r="E84" s="18" t="s">
        <v>3</v>
      </c>
      <c r="F84" s="62" t="s">
        <v>17</v>
      </c>
      <c r="G84" s="62"/>
      <c r="H84" s="63"/>
    </row>
    <row r="85" spans="1:8" ht="12" customHeight="1">
      <c r="A85" s="153" t="s">
        <v>250</v>
      </c>
      <c r="B85" s="154"/>
      <c r="C85" s="30" t="s">
        <v>9</v>
      </c>
      <c r="D85" s="31">
        <v>120</v>
      </c>
      <c r="E85" s="18" t="s">
        <v>3</v>
      </c>
      <c r="F85" s="62" t="s">
        <v>15</v>
      </c>
      <c r="G85" s="62"/>
      <c r="H85" s="63"/>
    </row>
    <row r="86" spans="1:8" ht="12.75" customHeight="1" thickBot="1">
      <c r="A86" s="155" t="s">
        <v>70</v>
      </c>
      <c r="B86" s="156"/>
      <c r="C86" s="32" t="s">
        <v>9</v>
      </c>
      <c r="D86" s="33">
        <v>108.99</v>
      </c>
      <c r="E86" s="21" t="s">
        <v>3</v>
      </c>
      <c r="F86" s="68" t="s">
        <v>7</v>
      </c>
      <c r="G86" s="68"/>
      <c r="H86" s="69"/>
    </row>
    <row r="87" spans="1:8" ht="12.75" thickBot="1">
      <c r="A87" s="119"/>
      <c r="B87" s="120"/>
      <c r="C87" s="120"/>
      <c r="D87" s="120"/>
      <c r="E87" s="120"/>
      <c r="F87" s="120"/>
      <c r="G87" s="120"/>
      <c r="H87" s="121"/>
    </row>
    <row r="88" spans="1:8" ht="12">
      <c r="A88" s="11" t="s">
        <v>29</v>
      </c>
      <c r="B88" s="12" t="s">
        <v>23</v>
      </c>
      <c r="C88" s="12" t="s">
        <v>24</v>
      </c>
      <c r="D88" s="12" t="s">
        <v>25</v>
      </c>
      <c r="E88" s="73" t="s">
        <v>26</v>
      </c>
      <c r="F88" s="73"/>
      <c r="G88" s="73" t="s">
        <v>27</v>
      </c>
      <c r="H88" s="74"/>
    </row>
    <row r="89" spans="1:8" ht="24.75" customHeight="1">
      <c r="A89" s="13" t="s">
        <v>34</v>
      </c>
      <c r="B89" s="14" t="s">
        <v>30</v>
      </c>
      <c r="C89" s="15" t="s">
        <v>65</v>
      </c>
      <c r="D89" s="14" t="s">
        <v>3</v>
      </c>
      <c r="E89" s="108" t="s">
        <v>28</v>
      </c>
      <c r="F89" s="108"/>
      <c r="G89" s="109">
        <f>SUM(D91:D93)/3</f>
        <v>2343.89</v>
      </c>
      <c r="H89" s="110"/>
    </row>
    <row r="90" spans="1:8" ht="12">
      <c r="A90" s="78"/>
      <c r="B90" s="79"/>
      <c r="C90" s="79"/>
      <c r="D90" s="79"/>
      <c r="E90" s="79"/>
      <c r="F90" s="79"/>
      <c r="G90" s="79"/>
      <c r="H90" s="80"/>
    </row>
    <row r="91" spans="1:8" ht="12" customHeight="1">
      <c r="A91" s="64" t="s">
        <v>251</v>
      </c>
      <c r="B91" s="65"/>
      <c r="C91" s="30" t="s">
        <v>66</v>
      </c>
      <c r="D91" s="38">
        <v>2203.01</v>
      </c>
      <c r="E91" s="18" t="s">
        <v>3</v>
      </c>
      <c r="F91" s="62" t="s">
        <v>252</v>
      </c>
      <c r="G91" s="62"/>
      <c r="H91" s="63"/>
    </row>
    <row r="92" spans="1:8" ht="12" customHeight="1">
      <c r="A92" s="137" t="s">
        <v>67</v>
      </c>
      <c r="B92" s="138"/>
      <c r="C92" s="30" t="s">
        <v>66</v>
      </c>
      <c r="D92" s="38">
        <v>2208.66</v>
      </c>
      <c r="E92" s="18" t="s">
        <v>3</v>
      </c>
      <c r="F92" s="62" t="s">
        <v>21</v>
      </c>
      <c r="G92" s="62"/>
      <c r="H92" s="63"/>
    </row>
    <row r="93" spans="1:8" ht="12.75" customHeight="1" thickBot="1">
      <c r="A93" s="170" t="s">
        <v>18</v>
      </c>
      <c r="B93" s="171"/>
      <c r="C93" s="32" t="s">
        <v>66</v>
      </c>
      <c r="D93" s="39">
        <v>2620</v>
      </c>
      <c r="E93" s="21" t="s">
        <v>3</v>
      </c>
      <c r="F93" s="68" t="s">
        <v>68</v>
      </c>
      <c r="G93" s="68"/>
      <c r="H93" s="69"/>
    </row>
    <row r="94" spans="1:8" ht="12.75" thickBot="1">
      <c r="A94" s="119"/>
      <c r="B94" s="120"/>
      <c r="C94" s="120"/>
      <c r="D94" s="120"/>
      <c r="E94" s="120"/>
      <c r="F94" s="120"/>
      <c r="G94" s="120"/>
      <c r="H94" s="121"/>
    </row>
    <row r="95" spans="1:8" ht="12">
      <c r="A95" s="11" t="s">
        <v>29</v>
      </c>
      <c r="B95" s="12" t="s">
        <v>23</v>
      </c>
      <c r="C95" s="12" t="s">
        <v>24</v>
      </c>
      <c r="D95" s="12" t="s">
        <v>25</v>
      </c>
      <c r="E95" s="73" t="s">
        <v>26</v>
      </c>
      <c r="F95" s="73"/>
      <c r="G95" s="73" t="s">
        <v>27</v>
      </c>
      <c r="H95" s="74"/>
    </row>
    <row r="96" spans="1:8" ht="21" customHeight="1">
      <c r="A96" s="13" t="s">
        <v>34</v>
      </c>
      <c r="B96" s="14" t="s">
        <v>30</v>
      </c>
      <c r="C96" s="15" t="s">
        <v>71</v>
      </c>
      <c r="D96" s="14" t="s">
        <v>3</v>
      </c>
      <c r="E96" s="108" t="s">
        <v>28</v>
      </c>
      <c r="F96" s="108"/>
      <c r="G96" s="109">
        <f>SUM(D98:D100)/3</f>
        <v>326.00666666666666</v>
      </c>
      <c r="H96" s="110"/>
    </row>
    <row r="97" spans="1:8" ht="12">
      <c r="A97" s="78"/>
      <c r="B97" s="79"/>
      <c r="C97" s="79"/>
      <c r="D97" s="79"/>
      <c r="E97" s="79"/>
      <c r="F97" s="79"/>
      <c r="G97" s="79"/>
      <c r="H97" s="80"/>
    </row>
    <row r="98" spans="1:8" ht="12" customHeight="1">
      <c r="A98" s="153" t="s">
        <v>244</v>
      </c>
      <c r="B98" s="154"/>
      <c r="C98" s="30" t="s">
        <v>107</v>
      </c>
      <c r="D98" s="31">
        <v>373.37</v>
      </c>
      <c r="E98" s="18" t="s">
        <v>3</v>
      </c>
      <c r="F98" s="62" t="s">
        <v>245</v>
      </c>
      <c r="G98" s="62"/>
      <c r="H98" s="63"/>
    </row>
    <row r="99" spans="1:8" ht="12" customHeight="1">
      <c r="A99" s="155" t="s">
        <v>246</v>
      </c>
      <c r="B99" s="156"/>
      <c r="C99" s="30" t="s">
        <v>107</v>
      </c>
      <c r="D99" s="31">
        <v>270</v>
      </c>
      <c r="E99" s="18" t="s">
        <v>3</v>
      </c>
      <c r="F99" s="62" t="s">
        <v>247</v>
      </c>
      <c r="G99" s="62"/>
      <c r="H99" s="63"/>
    </row>
    <row r="100" spans="1:8" ht="12.75" customHeight="1" thickBot="1">
      <c r="A100" s="66" t="s">
        <v>248</v>
      </c>
      <c r="B100" s="67"/>
      <c r="C100" s="32" t="s">
        <v>107</v>
      </c>
      <c r="D100" s="33">
        <v>334.65</v>
      </c>
      <c r="E100" s="21" t="s">
        <v>3</v>
      </c>
      <c r="F100" s="68" t="s">
        <v>111</v>
      </c>
      <c r="G100" s="68"/>
      <c r="H100" s="69"/>
    </row>
    <row r="101" spans="1:8" ht="12.75" thickBot="1">
      <c r="A101" s="119"/>
      <c r="B101" s="120"/>
      <c r="C101" s="120"/>
      <c r="D101" s="120"/>
      <c r="E101" s="120"/>
      <c r="F101" s="120"/>
      <c r="G101" s="120"/>
      <c r="H101" s="121"/>
    </row>
    <row r="102" spans="1:8" ht="12">
      <c r="A102" s="11" t="s">
        <v>29</v>
      </c>
      <c r="B102" s="12" t="s">
        <v>23</v>
      </c>
      <c r="C102" s="12" t="s">
        <v>24</v>
      </c>
      <c r="D102" s="12" t="s">
        <v>25</v>
      </c>
      <c r="E102" s="73" t="s">
        <v>26</v>
      </c>
      <c r="F102" s="73"/>
      <c r="G102" s="73" t="s">
        <v>27</v>
      </c>
      <c r="H102" s="74"/>
    </row>
    <row r="103" spans="1:8" ht="36.75" customHeight="1">
      <c r="A103" s="13" t="s">
        <v>193</v>
      </c>
      <c r="B103" s="14" t="s">
        <v>30</v>
      </c>
      <c r="C103" s="15" t="s">
        <v>192</v>
      </c>
      <c r="D103" s="14" t="s">
        <v>3</v>
      </c>
      <c r="E103" s="108" t="s">
        <v>28</v>
      </c>
      <c r="F103" s="108"/>
      <c r="G103" s="109">
        <f>SUM(D105:D107)/3</f>
        <v>47.03333333333333</v>
      </c>
      <c r="H103" s="110"/>
    </row>
    <row r="104" spans="1:8" ht="12">
      <c r="A104" s="78"/>
      <c r="B104" s="79"/>
      <c r="C104" s="79"/>
      <c r="D104" s="79"/>
      <c r="E104" s="79"/>
      <c r="F104" s="79"/>
      <c r="G104" s="79"/>
      <c r="H104" s="80"/>
    </row>
    <row r="105" spans="1:8" ht="12" customHeight="1">
      <c r="A105" s="81" t="s">
        <v>120</v>
      </c>
      <c r="B105" s="82"/>
      <c r="C105" s="23" t="s">
        <v>194</v>
      </c>
      <c r="D105" s="17">
        <v>39.9</v>
      </c>
      <c r="E105" s="24" t="s">
        <v>3</v>
      </c>
      <c r="F105" s="111" t="s">
        <v>19</v>
      </c>
      <c r="G105" s="112" t="s">
        <v>100</v>
      </c>
      <c r="H105" s="113" t="s">
        <v>100</v>
      </c>
    </row>
    <row r="106" spans="1:8" ht="12" customHeight="1">
      <c r="A106" s="65" t="s">
        <v>51</v>
      </c>
      <c r="B106" s="65"/>
      <c r="C106" s="23" t="s">
        <v>194</v>
      </c>
      <c r="D106" s="17">
        <v>56.17</v>
      </c>
      <c r="E106" s="24" t="s">
        <v>3</v>
      </c>
      <c r="F106" s="114" t="s">
        <v>195</v>
      </c>
      <c r="G106" s="114" t="s">
        <v>101</v>
      </c>
      <c r="H106" s="115" t="s">
        <v>101</v>
      </c>
    </row>
    <row r="107" spans="1:9" s="42" customFormat="1" ht="12.75" customHeight="1" thickBot="1">
      <c r="A107" s="67" t="s">
        <v>102</v>
      </c>
      <c r="B107" s="67"/>
      <c r="C107" s="25" t="s">
        <v>194</v>
      </c>
      <c r="D107" s="20">
        <v>45.03</v>
      </c>
      <c r="E107" s="40" t="s">
        <v>3</v>
      </c>
      <c r="F107" s="116" t="s">
        <v>49</v>
      </c>
      <c r="G107" s="117" t="s">
        <v>4</v>
      </c>
      <c r="H107" s="118" t="s">
        <v>4</v>
      </c>
      <c r="I107" s="41"/>
    </row>
    <row r="108" spans="1:8" ht="12.75" thickBot="1">
      <c r="A108" s="119"/>
      <c r="B108" s="120"/>
      <c r="C108" s="120"/>
      <c r="D108" s="120"/>
      <c r="E108" s="120"/>
      <c r="F108" s="120"/>
      <c r="G108" s="120"/>
      <c r="H108" s="121"/>
    </row>
    <row r="109" spans="1:8" ht="12">
      <c r="A109" s="11" t="s">
        <v>29</v>
      </c>
      <c r="B109" s="12" t="s">
        <v>23</v>
      </c>
      <c r="C109" s="12" t="s">
        <v>24</v>
      </c>
      <c r="D109" s="12" t="s">
        <v>25</v>
      </c>
      <c r="E109" s="73" t="s">
        <v>26</v>
      </c>
      <c r="F109" s="73"/>
      <c r="G109" s="73" t="s">
        <v>27</v>
      </c>
      <c r="H109" s="74"/>
    </row>
    <row r="110" spans="1:8" ht="33.75" customHeight="1">
      <c r="A110" s="13" t="s">
        <v>197</v>
      </c>
      <c r="B110" s="14" t="s">
        <v>30</v>
      </c>
      <c r="C110" s="15" t="s">
        <v>196</v>
      </c>
      <c r="D110" s="14" t="s">
        <v>3</v>
      </c>
      <c r="E110" s="108" t="s">
        <v>28</v>
      </c>
      <c r="F110" s="108"/>
      <c r="G110" s="109">
        <f>SUM(D112:D114)/3</f>
        <v>36.36666666666667</v>
      </c>
      <c r="H110" s="110"/>
    </row>
    <row r="111" spans="1:8" ht="12">
      <c r="A111" s="78"/>
      <c r="B111" s="79"/>
      <c r="C111" s="79"/>
      <c r="D111" s="79"/>
      <c r="E111" s="79"/>
      <c r="F111" s="79"/>
      <c r="G111" s="79"/>
      <c r="H111" s="80"/>
    </row>
    <row r="112" spans="1:8" ht="12" customHeight="1">
      <c r="A112" s="65" t="s">
        <v>51</v>
      </c>
      <c r="B112" s="65"/>
      <c r="C112" s="23" t="s">
        <v>198</v>
      </c>
      <c r="D112" s="17">
        <v>24.76</v>
      </c>
      <c r="E112" s="24" t="s">
        <v>3</v>
      </c>
      <c r="F112" s="114" t="s">
        <v>195</v>
      </c>
      <c r="G112" s="114" t="s">
        <v>101</v>
      </c>
      <c r="H112" s="115" t="s">
        <v>101</v>
      </c>
    </row>
    <row r="113" spans="1:8" ht="12" customHeight="1">
      <c r="A113" s="65" t="s">
        <v>202</v>
      </c>
      <c r="B113" s="65"/>
      <c r="C113" s="23" t="s">
        <v>198</v>
      </c>
      <c r="D113" s="17">
        <v>38.44</v>
      </c>
      <c r="E113" s="24" t="s">
        <v>3</v>
      </c>
      <c r="F113" s="114" t="s">
        <v>203</v>
      </c>
      <c r="G113" s="114" t="s">
        <v>101</v>
      </c>
      <c r="H113" s="115" t="s">
        <v>101</v>
      </c>
    </row>
    <row r="114" spans="1:9" s="42" customFormat="1" ht="12.75" customHeight="1" thickBot="1">
      <c r="A114" s="67" t="s">
        <v>199</v>
      </c>
      <c r="B114" s="67"/>
      <c r="C114" s="25" t="s">
        <v>198</v>
      </c>
      <c r="D114" s="20">
        <v>45.9</v>
      </c>
      <c r="E114" s="40" t="s">
        <v>3</v>
      </c>
      <c r="F114" s="116" t="s">
        <v>200</v>
      </c>
      <c r="G114" s="117" t="s">
        <v>4</v>
      </c>
      <c r="H114" s="118" t="s">
        <v>4</v>
      </c>
      <c r="I114" s="41"/>
    </row>
    <row r="115" spans="1:8" ht="12.75" thickBot="1">
      <c r="A115" s="119"/>
      <c r="B115" s="120"/>
      <c r="C115" s="120"/>
      <c r="D115" s="120"/>
      <c r="E115" s="120"/>
      <c r="F115" s="120"/>
      <c r="G115" s="120"/>
      <c r="H115" s="121"/>
    </row>
    <row r="116" spans="1:8" ht="12">
      <c r="A116" s="11" t="s">
        <v>29</v>
      </c>
      <c r="B116" s="12" t="s">
        <v>23</v>
      </c>
      <c r="C116" s="12" t="s">
        <v>24</v>
      </c>
      <c r="D116" s="12" t="s">
        <v>25</v>
      </c>
      <c r="E116" s="73" t="s">
        <v>26</v>
      </c>
      <c r="F116" s="73"/>
      <c r="G116" s="73" t="s">
        <v>27</v>
      </c>
      <c r="H116" s="74"/>
    </row>
    <row r="117" spans="1:8" ht="34.5" customHeight="1">
      <c r="A117" s="13" t="s">
        <v>197</v>
      </c>
      <c r="B117" s="14" t="s">
        <v>30</v>
      </c>
      <c r="C117" s="15" t="s">
        <v>204</v>
      </c>
      <c r="D117" s="14" t="s">
        <v>3</v>
      </c>
      <c r="E117" s="108" t="s">
        <v>28</v>
      </c>
      <c r="F117" s="108"/>
      <c r="G117" s="109">
        <f>SUM(D119:D121)/3</f>
        <v>54.38999999999999</v>
      </c>
      <c r="H117" s="110"/>
    </row>
    <row r="118" spans="1:8" ht="12">
      <c r="A118" s="78"/>
      <c r="B118" s="79"/>
      <c r="C118" s="79"/>
      <c r="D118" s="79"/>
      <c r="E118" s="79"/>
      <c r="F118" s="79"/>
      <c r="G118" s="79"/>
      <c r="H118" s="80"/>
    </row>
    <row r="119" spans="1:8" ht="12" customHeight="1">
      <c r="A119" s="65" t="s">
        <v>202</v>
      </c>
      <c r="B119" s="65"/>
      <c r="C119" s="23" t="s">
        <v>201</v>
      </c>
      <c r="D119" s="17">
        <v>49.28</v>
      </c>
      <c r="E119" s="24" t="s">
        <v>3</v>
      </c>
      <c r="F119" s="114" t="s">
        <v>203</v>
      </c>
      <c r="G119" s="114" t="s">
        <v>101</v>
      </c>
      <c r="H119" s="115" t="s">
        <v>101</v>
      </c>
    </row>
    <row r="120" spans="1:8" ht="12" customHeight="1">
      <c r="A120" s="65" t="s">
        <v>120</v>
      </c>
      <c r="B120" s="65"/>
      <c r="C120" s="23" t="s">
        <v>201</v>
      </c>
      <c r="D120" s="17">
        <v>67.99</v>
      </c>
      <c r="E120" s="24" t="s">
        <v>3</v>
      </c>
      <c r="F120" s="114" t="s">
        <v>19</v>
      </c>
      <c r="G120" s="114" t="s">
        <v>101</v>
      </c>
      <c r="H120" s="115" t="s">
        <v>101</v>
      </c>
    </row>
    <row r="121" spans="1:9" s="42" customFormat="1" ht="12.75" customHeight="1" thickBot="1">
      <c r="A121" s="67" t="s">
        <v>199</v>
      </c>
      <c r="B121" s="67"/>
      <c r="C121" s="25" t="s">
        <v>201</v>
      </c>
      <c r="D121" s="20">
        <v>45.9</v>
      </c>
      <c r="E121" s="40" t="s">
        <v>3</v>
      </c>
      <c r="F121" s="116" t="s">
        <v>200</v>
      </c>
      <c r="G121" s="117" t="s">
        <v>4</v>
      </c>
      <c r="H121" s="118" t="s">
        <v>4</v>
      </c>
      <c r="I121" s="41"/>
    </row>
    <row r="122" spans="1:8" ht="12.75" thickBot="1">
      <c r="A122" s="119"/>
      <c r="B122" s="120"/>
      <c r="C122" s="120"/>
      <c r="D122" s="120"/>
      <c r="E122" s="120"/>
      <c r="F122" s="120"/>
      <c r="G122" s="120"/>
      <c r="H122" s="121"/>
    </row>
    <row r="123" spans="1:8" ht="12">
      <c r="A123" s="11" t="s">
        <v>29</v>
      </c>
      <c r="B123" s="12" t="s">
        <v>23</v>
      </c>
      <c r="C123" s="12" t="s">
        <v>24</v>
      </c>
      <c r="D123" s="12" t="s">
        <v>25</v>
      </c>
      <c r="E123" s="73" t="s">
        <v>26</v>
      </c>
      <c r="F123" s="73"/>
      <c r="G123" s="73" t="s">
        <v>27</v>
      </c>
      <c r="H123" s="74"/>
    </row>
    <row r="124" spans="1:8" ht="36.75" customHeight="1">
      <c r="A124" s="13" t="s">
        <v>206</v>
      </c>
      <c r="B124" s="14" t="s">
        <v>30</v>
      </c>
      <c r="C124" s="15" t="s">
        <v>205</v>
      </c>
      <c r="D124" s="14" t="s">
        <v>3</v>
      </c>
      <c r="E124" s="108" t="s">
        <v>28</v>
      </c>
      <c r="F124" s="108"/>
      <c r="G124" s="109">
        <f>SUM(D126:D128)/3</f>
        <v>34.306666666666665</v>
      </c>
      <c r="H124" s="110"/>
    </row>
    <row r="125" spans="1:8" ht="12">
      <c r="A125" s="78"/>
      <c r="B125" s="79"/>
      <c r="C125" s="79"/>
      <c r="D125" s="79"/>
      <c r="E125" s="79"/>
      <c r="F125" s="79"/>
      <c r="G125" s="79"/>
      <c r="H125" s="80"/>
    </row>
    <row r="126" spans="1:8" ht="12" customHeight="1">
      <c r="A126" s="81" t="s">
        <v>48</v>
      </c>
      <c r="B126" s="82"/>
      <c r="C126" s="23" t="s">
        <v>207</v>
      </c>
      <c r="D126" s="17">
        <v>47.22</v>
      </c>
      <c r="E126" s="24" t="s">
        <v>3</v>
      </c>
      <c r="F126" s="111" t="s">
        <v>4</v>
      </c>
      <c r="G126" s="112" t="s">
        <v>4</v>
      </c>
      <c r="H126" s="113" t="s">
        <v>4</v>
      </c>
    </row>
    <row r="127" spans="1:8" ht="12" customHeight="1">
      <c r="A127" s="65" t="s">
        <v>116</v>
      </c>
      <c r="B127" s="65"/>
      <c r="C127" s="23" t="s">
        <v>207</v>
      </c>
      <c r="D127" s="17">
        <v>17.77</v>
      </c>
      <c r="E127" s="24" t="s">
        <v>3</v>
      </c>
      <c r="F127" s="114" t="s">
        <v>118</v>
      </c>
      <c r="G127" s="114" t="s">
        <v>101</v>
      </c>
      <c r="H127" s="115" t="s">
        <v>101</v>
      </c>
    </row>
    <row r="128" spans="1:9" s="42" customFormat="1" ht="12.75" customHeight="1" thickBot="1">
      <c r="A128" s="67" t="s">
        <v>102</v>
      </c>
      <c r="B128" s="67"/>
      <c r="C128" s="25" t="s">
        <v>207</v>
      </c>
      <c r="D128" s="20">
        <v>37.93</v>
      </c>
      <c r="E128" s="40" t="s">
        <v>3</v>
      </c>
      <c r="F128" s="116" t="s">
        <v>49</v>
      </c>
      <c r="G128" s="117" t="s">
        <v>4</v>
      </c>
      <c r="H128" s="118" t="s">
        <v>4</v>
      </c>
      <c r="I128" s="41"/>
    </row>
    <row r="129" spans="1:8" ht="12.75" customHeight="1" thickBot="1">
      <c r="A129" s="119"/>
      <c r="B129" s="120"/>
      <c r="C129" s="120"/>
      <c r="D129" s="120"/>
      <c r="E129" s="120"/>
      <c r="F129" s="120"/>
      <c r="G129" s="120"/>
      <c r="H129" s="121"/>
    </row>
    <row r="130" spans="1:8" ht="15.75" thickBot="1">
      <c r="A130" s="99" t="s">
        <v>22</v>
      </c>
      <c r="B130" s="100"/>
      <c r="C130" s="100"/>
      <c r="D130" s="100"/>
      <c r="E130" s="100"/>
      <c r="F130" s="100"/>
      <c r="G130" s="100"/>
      <c r="H130" s="101"/>
    </row>
    <row r="131" spans="1:8" ht="12">
      <c r="A131" s="11" t="s">
        <v>29</v>
      </c>
      <c r="B131" s="12" t="s">
        <v>23</v>
      </c>
      <c r="C131" s="12" t="s">
        <v>24</v>
      </c>
      <c r="D131" s="12" t="s">
        <v>25</v>
      </c>
      <c r="E131" s="73" t="s">
        <v>26</v>
      </c>
      <c r="F131" s="73"/>
      <c r="G131" s="73" t="s">
        <v>27</v>
      </c>
      <c r="H131" s="74"/>
    </row>
    <row r="132" spans="1:8" ht="20.25" customHeight="1">
      <c r="A132" s="13" t="s">
        <v>34</v>
      </c>
      <c r="B132" s="14" t="s">
        <v>30</v>
      </c>
      <c r="C132" s="15" t="s">
        <v>46</v>
      </c>
      <c r="D132" s="14" t="s">
        <v>3</v>
      </c>
      <c r="E132" s="108" t="s">
        <v>28</v>
      </c>
      <c r="F132" s="108"/>
      <c r="G132" s="109">
        <f>SUM(D134:D136)/3</f>
        <v>595.81</v>
      </c>
      <c r="H132" s="110"/>
    </row>
    <row r="133" spans="1:8" ht="12">
      <c r="A133" s="78"/>
      <c r="B133" s="79"/>
      <c r="C133" s="79"/>
      <c r="D133" s="79"/>
      <c r="E133" s="79"/>
      <c r="F133" s="79"/>
      <c r="G133" s="79"/>
      <c r="H133" s="80"/>
    </row>
    <row r="134" spans="1:8" ht="12" customHeight="1">
      <c r="A134" s="81" t="s">
        <v>48</v>
      </c>
      <c r="B134" s="82"/>
      <c r="C134" s="16" t="s">
        <v>47</v>
      </c>
      <c r="D134" s="17">
        <v>570</v>
      </c>
      <c r="E134" s="18" t="s">
        <v>3</v>
      </c>
      <c r="F134" s="111" t="s">
        <v>4</v>
      </c>
      <c r="G134" s="112" t="s">
        <v>4</v>
      </c>
      <c r="H134" s="113" t="s">
        <v>4</v>
      </c>
    </row>
    <row r="135" spans="1:8" ht="12" customHeight="1">
      <c r="A135" s="81" t="s">
        <v>93</v>
      </c>
      <c r="B135" s="82"/>
      <c r="C135" s="16" t="s">
        <v>47</v>
      </c>
      <c r="D135" s="17">
        <v>627.53</v>
      </c>
      <c r="E135" s="18" t="s">
        <v>3</v>
      </c>
      <c r="F135" s="111" t="s">
        <v>95</v>
      </c>
      <c r="G135" s="112" t="s">
        <v>95</v>
      </c>
      <c r="H135" s="113" t="s">
        <v>95</v>
      </c>
    </row>
    <row r="136" spans="1:8" ht="12.75" customHeight="1" thickBot="1">
      <c r="A136" s="89" t="s">
        <v>94</v>
      </c>
      <c r="B136" s="90"/>
      <c r="C136" s="19" t="s">
        <v>47</v>
      </c>
      <c r="D136" s="20">
        <v>589.9</v>
      </c>
      <c r="E136" s="21" t="s">
        <v>3</v>
      </c>
      <c r="F136" s="116" t="s">
        <v>96</v>
      </c>
      <c r="G136" s="117" t="s">
        <v>96</v>
      </c>
      <c r="H136" s="118" t="s">
        <v>96</v>
      </c>
    </row>
    <row r="137" spans="1:8" ht="12.75" thickBot="1">
      <c r="A137" s="119"/>
      <c r="B137" s="120"/>
      <c r="C137" s="120"/>
      <c r="D137" s="120"/>
      <c r="E137" s="120"/>
      <c r="F137" s="120"/>
      <c r="G137" s="120"/>
      <c r="H137" s="121"/>
    </row>
    <row r="138" spans="1:8" ht="12">
      <c r="A138" s="11" t="s">
        <v>29</v>
      </c>
      <c r="B138" s="12" t="s">
        <v>23</v>
      </c>
      <c r="C138" s="12" t="s">
        <v>24</v>
      </c>
      <c r="D138" s="12" t="s">
        <v>25</v>
      </c>
      <c r="E138" s="73" t="s">
        <v>26</v>
      </c>
      <c r="F138" s="73"/>
      <c r="G138" s="73" t="s">
        <v>27</v>
      </c>
      <c r="H138" s="74"/>
    </row>
    <row r="139" spans="1:8" ht="48">
      <c r="A139" s="13" t="s">
        <v>130</v>
      </c>
      <c r="B139" s="14" t="s">
        <v>30</v>
      </c>
      <c r="C139" s="15" t="s">
        <v>129</v>
      </c>
      <c r="D139" s="14" t="s">
        <v>3</v>
      </c>
      <c r="E139" s="108" t="s">
        <v>28</v>
      </c>
      <c r="F139" s="108"/>
      <c r="G139" s="109">
        <f>SUM(D141:D143)/3</f>
        <v>244.81000000000003</v>
      </c>
      <c r="H139" s="110"/>
    </row>
    <row r="140" spans="1:8" ht="12">
      <c r="A140" s="78"/>
      <c r="B140" s="79"/>
      <c r="C140" s="79"/>
      <c r="D140" s="79"/>
      <c r="E140" s="79"/>
      <c r="F140" s="79"/>
      <c r="G140" s="79"/>
      <c r="H140" s="80"/>
    </row>
    <row r="141" spans="1:8" ht="24">
      <c r="A141" s="64" t="s">
        <v>127</v>
      </c>
      <c r="B141" s="65"/>
      <c r="C141" s="23" t="s">
        <v>235</v>
      </c>
      <c r="D141" s="17">
        <v>255.46</v>
      </c>
      <c r="E141" s="24" t="s">
        <v>3</v>
      </c>
      <c r="F141" s="86" t="s">
        <v>128</v>
      </c>
      <c r="G141" s="87" t="s">
        <v>128</v>
      </c>
      <c r="H141" s="88" t="s">
        <v>128</v>
      </c>
    </row>
    <row r="142" spans="1:8" ht="24">
      <c r="A142" s="64" t="s">
        <v>102</v>
      </c>
      <c r="B142" s="65"/>
      <c r="C142" s="23" t="s">
        <v>235</v>
      </c>
      <c r="D142" s="17">
        <v>219.98</v>
      </c>
      <c r="E142" s="24" t="s">
        <v>3</v>
      </c>
      <c r="F142" s="86" t="s">
        <v>49</v>
      </c>
      <c r="G142" s="87" t="s">
        <v>49</v>
      </c>
      <c r="H142" s="88" t="s">
        <v>49</v>
      </c>
    </row>
    <row r="143" spans="1:8" ht="24.75" thickBot="1">
      <c r="A143" s="66" t="s">
        <v>18</v>
      </c>
      <c r="B143" s="67"/>
      <c r="C143" s="25" t="s">
        <v>235</v>
      </c>
      <c r="D143" s="20">
        <v>258.99</v>
      </c>
      <c r="E143" s="26" t="s">
        <v>3</v>
      </c>
      <c r="F143" s="91" t="s">
        <v>19</v>
      </c>
      <c r="G143" s="92" t="s">
        <v>19</v>
      </c>
      <c r="H143" s="93" t="s">
        <v>19</v>
      </c>
    </row>
    <row r="144" spans="1:8" ht="12.75" thickBot="1">
      <c r="A144" s="119"/>
      <c r="B144" s="120"/>
      <c r="C144" s="120"/>
      <c r="D144" s="120"/>
      <c r="E144" s="120"/>
      <c r="F144" s="120"/>
      <c r="G144" s="120"/>
      <c r="H144" s="121"/>
    </row>
    <row r="145" spans="1:8" ht="12">
      <c r="A145" s="11" t="s">
        <v>29</v>
      </c>
      <c r="B145" s="12" t="s">
        <v>23</v>
      </c>
      <c r="C145" s="12" t="s">
        <v>24</v>
      </c>
      <c r="D145" s="12" t="s">
        <v>25</v>
      </c>
      <c r="E145" s="73" t="s">
        <v>26</v>
      </c>
      <c r="F145" s="73"/>
      <c r="G145" s="73" t="s">
        <v>27</v>
      </c>
      <c r="H145" s="74"/>
    </row>
    <row r="146" spans="1:8" ht="12">
      <c r="A146" s="13" t="s">
        <v>34</v>
      </c>
      <c r="B146" s="14" t="s">
        <v>30</v>
      </c>
      <c r="C146" s="15" t="s">
        <v>104</v>
      </c>
      <c r="D146" s="14" t="s">
        <v>3</v>
      </c>
      <c r="E146" s="108" t="s">
        <v>28</v>
      </c>
      <c r="F146" s="108"/>
      <c r="G146" s="109">
        <f>SUM(D148:D150)/3</f>
        <v>125.65000000000002</v>
      </c>
      <c r="H146" s="110"/>
    </row>
    <row r="147" spans="1:8" ht="12">
      <c r="A147" s="78"/>
      <c r="B147" s="79"/>
      <c r="C147" s="79"/>
      <c r="D147" s="79"/>
      <c r="E147" s="79"/>
      <c r="F147" s="79"/>
      <c r="G147" s="79"/>
      <c r="H147" s="80"/>
    </row>
    <row r="148" spans="1:8" ht="12" customHeight="1">
      <c r="A148" s="81" t="s">
        <v>103</v>
      </c>
      <c r="B148" s="82"/>
      <c r="C148" s="27" t="s">
        <v>50</v>
      </c>
      <c r="D148" s="17">
        <v>118.8</v>
      </c>
      <c r="E148" s="24" t="s">
        <v>3</v>
      </c>
      <c r="F148" s="86" t="s">
        <v>4</v>
      </c>
      <c r="G148" s="87"/>
      <c r="H148" s="88"/>
    </row>
    <row r="149" spans="1:8" ht="12" customHeight="1">
      <c r="A149" s="81" t="s">
        <v>236</v>
      </c>
      <c r="B149" s="152"/>
      <c r="C149" s="27" t="s">
        <v>50</v>
      </c>
      <c r="D149" s="17">
        <v>128.25</v>
      </c>
      <c r="E149" s="24" t="s">
        <v>3</v>
      </c>
      <c r="F149" s="86" t="s">
        <v>237</v>
      </c>
      <c r="G149" s="87"/>
      <c r="H149" s="88"/>
    </row>
    <row r="150" spans="1:8" ht="12.75" customHeight="1" thickBot="1">
      <c r="A150" s="66" t="s">
        <v>18</v>
      </c>
      <c r="B150" s="67"/>
      <c r="C150" s="28" t="s">
        <v>50</v>
      </c>
      <c r="D150" s="20">
        <v>129.9</v>
      </c>
      <c r="E150" s="26" t="s">
        <v>3</v>
      </c>
      <c r="F150" s="91" t="s">
        <v>19</v>
      </c>
      <c r="G150" s="92" t="s">
        <v>19</v>
      </c>
      <c r="H150" s="93" t="s">
        <v>19</v>
      </c>
    </row>
    <row r="151" spans="1:8" ht="12.75" thickBot="1">
      <c r="A151" s="119"/>
      <c r="B151" s="120"/>
      <c r="C151" s="120"/>
      <c r="D151" s="120"/>
      <c r="E151" s="120"/>
      <c r="F151" s="120"/>
      <c r="G151" s="120"/>
      <c r="H151" s="121"/>
    </row>
    <row r="152" spans="1:8" ht="12">
      <c r="A152" s="11" t="s">
        <v>29</v>
      </c>
      <c r="B152" s="12" t="s">
        <v>23</v>
      </c>
      <c r="C152" s="12" t="s">
        <v>24</v>
      </c>
      <c r="D152" s="12" t="s">
        <v>25</v>
      </c>
      <c r="E152" s="73" t="s">
        <v>26</v>
      </c>
      <c r="F152" s="73"/>
      <c r="G152" s="73" t="s">
        <v>27</v>
      </c>
      <c r="H152" s="74"/>
    </row>
    <row r="153" spans="1:8" ht="12">
      <c r="A153" s="13" t="s">
        <v>34</v>
      </c>
      <c r="B153" s="14" t="s">
        <v>30</v>
      </c>
      <c r="C153" s="15" t="s">
        <v>136</v>
      </c>
      <c r="D153" s="14" t="s">
        <v>3</v>
      </c>
      <c r="E153" s="108" t="s">
        <v>28</v>
      </c>
      <c r="F153" s="108"/>
      <c r="G153" s="109">
        <f>SUM(D155:D157)/3</f>
        <v>49.629999999999995</v>
      </c>
      <c r="H153" s="110"/>
    </row>
    <row r="154" spans="1:8" ht="12">
      <c r="A154" s="78"/>
      <c r="B154" s="79"/>
      <c r="C154" s="79"/>
      <c r="D154" s="79"/>
      <c r="E154" s="79"/>
      <c r="F154" s="79"/>
      <c r="G154" s="79"/>
      <c r="H154" s="80"/>
    </row>
    <row r="155" spans="1:8" ht="12" customHeight="1">
      <c r="A155" s="122" t="s">
        <v>131</v>
      </c>
      <c r="B155" s="123"/>
      <c r="C155" s="27" t="s">
        <v>133</v>
      </c>
      <c r="D155" s="29">
        <v>40.9</v>
      </c>
      <c r="E155" s="24" t="s">
        <v>3</v>
      </c>
      <c r="F155" s="111" t="s">
        <v>134</v>
      </c>
      <c r="G155" s="112" t="s">
        <v>134</v>
      </c>
      <c r="H155" s="113" t="s">
        <v>134</v>
      </c>
    </row>
    <row r="156" spans="1:8" ht="12" customHeight="1">
      <c r="A156" s="122" t="s">
        <v>120</v>
      </c>
      <c r="B156" s="123"/>
      <c r="C156" s="27" t="s">
        <v>133</v>
      </c>
      <c r="D156" s="29">
        <v>57.99</v>
      </c>
      <c r="E156" s="24" t="s">
        <v>3</v>
      </c>
      <c r="F156" s="111" t="s">
        <v>19</v>
      </c>
      <c r="G156" s="112" t="s">
        <v>4</v>
      </c>
      <c r="H156" s="113" t="s">
        <v>4</v>
      </c>
    </row>
    <row r="157" spans="1:8" ht="12.75" customHeight="1" thickBot="1">
      <c r="A157" s="89" t="s">
        <v>238</v>
      </c>
      <c r="B157" s="90"/>
      <c r="C157" s="28" t="s">
        <v>133</v>
      </c>
      <c r="D157" s="20">
        <v>50</v>
      </c>
      <c r="E157" s="26" t="s">
        <v>3</v>
      </c>
      <c r="F157" s="116" t="s">
        <v>239</v>
      </c>
      <c r="G157" s="117" t="s">
        <v>135</v>
      </c>
      <c r="H157" s="118" t="s">
        <v>135</v>
      </c>
    </row>
    <row r="158" spans="1:8" ht="12.75" thickBot="1">
      <c r="A158" s="119"/>
      <c r="B158" s="120"/>
      <c r="C158" s="120"/>
      <c r="D158" s="120"/>
      <c r="E158" s="120"/>
      <c r="F158" s="120"/>
      <c r="G158" s="120"/>
      <c r="H158" s="121"/>
    </row>
    <row r="159" spans="1:8" ht="12">
      <c r="A159" s="11" t="s">
        <v>29</v>
      </c>
      <c r="B159" s="12" t="s">
        <v>23</v>
      </c>
      <c r="C159" s="12" t="s">
        <v>24</v>
      </c>
      <c r="D159" s="12" t="s">
        <v>25</v>
      </c>
      <c r="E159" s="73" t="s">
        <v>26</v>
      </c>
      <c r="F159" s="73"/>
      <c r="G159" s="73" t="s">
        <v>27</v>
      </c>
      <c r="H159" s="74"/>
    </row>
    <row r="160" spans="1:8" ht="24">
      <c r="A160" s="13" t="s">
        <v>138</v>
      </c>
      <c r="B160" s="14" t="s">
        <v>30</v>
      </c>
      <c r="C160" s="15" t="s">
        <v>137</v>
      </c>
      <c r="D160" s="14" t="s">
        <v>3</v>
      </c>
      <c r="E160" s="108" t="s">
        <v>28</v>
      </c>
      <c r="F160" s="108"/>
      <c r="G160" s="109">
        <f>SUM(D162:D164)/3</f>
        <v>29.895555555555557</v>
      </c>
      <c r="H160" s="110"/>
    </row>
    <row r="161" spans="1:8" ht="12">
      <c r="A161" s="78"/>
      <c r="B161" s="79"/>
      <c r="C161" s="79"/>
      <c r="D161" s="79"/>
      <c r="E161" s="79"/>
      <c r="F161" s="79"/>
      <c r="G161" s="79"/>
      <c r="H161" s="80"/>
    </row>
    <row r="162" spans="1:8" ht="25.5" customHeight="1">
      <c r="A162" s="122" t="s">
        <v>139</v>
      </c>
      <c r="B162" s="123"/>
      <c r="C162" s="27" t="s">
        <v>141</v>
      </c>
      <c r="D162" s="29">
        <f>77.37/3</f>
        <v>25.790000000000003</v>
      </c>
      <c r="E162" s="24" t="s">
        <v>3</v>
      </c>
      <c r="F162" s="111" t="s">
        <v>140</v>
      </c>
      <c r="G162" s="112"/>
      <c r="H162" s="113"/>
    </row>
    <row r="163" spans="1:8" ht="12">
      <c r="A163" s="122" t="s">
        <v>132</v>
      </c>
      <c r="B163" s="123"/>
      <c r="C163" s="27" t="s">
        <v>141</v>
      </c>
      <c r="D163" s="29">
        <f>101.7/3</f>
        <v>33.9</v>
      </c>
      <c r="E163" s="24" t="s">
        <v>3</v>
      </c>
      <c r="F163" s="111" t="s">
        <v>4</v>
      </c>
      <c r="G163" s="112" t="s">
        <v>4</v>
      </c>
      <c r="H163" s="113" t="s">
        <v>4</v>
      </c>
    </row>
    <row r="164" spans="1:8" ht="25.5" customHeight="1" thickBot="1">
      <c r="A164" s="89" t="s">
        <v>142</v>
      </c>
      <c r="B164" s="90"/>
      <c r="C164" s="28" t="s">
        <v>141</v>
      </c>
      <c r="D164" s="20">
        <f>89.99/3</f>
        <v>29.996666666666666</v>
      </c>
      <c r="E164" s="26" t="s">
        <v>3</v>
      </c>
      <c r="F164" s="116" t="s">
        <v>143</v>
      </c>
      <c r="G164" s="117"/>
      <c r="H164" s="118"/>
    </row>
    <row r="165" spans="1:8" ht="12.75" thickBot="1">
      <c r="A165" s="119"/>
      <c r="B165" s="120"/>
      <c r="C165" s="120"/>
      <c r="D165" s="120"/>
      <c r="E165" s="120"/>
      <c r="F165" s="120"/>
      <c r="G165" s="120"/>
      <c r="H165" s="121"/>
    </row>
    <row r="166" spans="1:8" ht="12">
      <c r="A166" s="11" t="s">
        <v>29</v>
      </c>
      <c r="B166" s="12" t="s">
        <v>23</v>
      </c>
      <c r="C166" s="12" t="s">
        <v>24</v>
      </c>
      <c r="D166" s="12" t="s">
        <v>25</v>
      </c>
      <c r="E166" s="73" t="s">
        <v>26</v>
      </c>
      <c r="F166" s="73"/>
      <c r="G166" s="73" t="s">
        <v>27</v>
      </c>
      <c r="H166" s="74"/>
    </row>
    <row r="167" spans="1:8" ht="24">
      <c r="A167" s="13" t="s">
        <v>138</v>
      </c>
      <c r="B167" s="14" t="s">
        <v>30</v>
      </c>
      <c r="C167" s="15" t="s">
        <v>137</v>
      </c>
      <c r="D167" s="14" t="s">
        <v>3</v>
      </c>
      <c r="E167" s="108" t="s">
        <v>28</v>
      </c>
      <c r="F167" s="108"/>
      <c r="G167" s="109">
        <f>SUM(D169:D171)/3</f>
        <v>8.82</v>
      </c>
      <c r="H167" s="110"/>
    </row>
    <row r="168" spans="1:8" ht="12">
      <c r="A168" s="78"/>
      <c r="B168" s="79"/>
      <c r="C168" s="79"/>
      <c r="D168" s="79"/>
      <c r="E168" s="79"/>
      <c r="F168" s="79"/>
      <c r="G168" s="79"/>
      <c r="H168" s="80"/>
    </row>
    <row r="169" spans="1:8" ht="12" customHeight="1">
      <c r="A169" s="122" t="s">
        <v>132</v>
      </c>
      <c r="B169" s="123"/>
      <c r="C169" s="27" t="s">
        <v>144</v>
      </c>
      <c r="D169" s="29">
        <f>29.3/3</f>
        <v>9.766666666666667</v>
      </c>
      <c r="E169" s="24" t="s">
        <v>3</v>
      </c>
      <c r="F169" s="111" t="s">
        <v>4</v>
      </c>
      <c r="G169" s="112" t="s">
        <v>4</v>
      </c>
      <c r="H169" s="113" t="s">
        <v>4</v>
      </c>
    </row>
    <row r="170" spans="1:8" ht="12">
      <c r="A170" s="122" t="s">
        <v>145</v>
      </c>
      <c r="B170" s="123"/>
      <c r="C170" s="27" t="s">
        <v>144</v>
      </c>
      <c r="D170" s="29">
        <f>25.78/3</f>
        <v>8.593333333333334</v>
      </c>
      <c r="E170" s="24" t="s">
        <v>3</v>
      </c>
      <c r="F170" s="111" t="s">
        <v>101</v>
      </c>
      <c r="G170" s="112" t="s">
        <v>105</v>
      </c>
      <c r="H170" s="113" t="s">
        <v>105</v>
      </c>
    </row>
    <row r="171" spans="1:8" ht="12.75" thickBot="1">
      <c r="A171" s="89" t="s">
        <v>120</v>
      </c>
      <c r="B171" s="90"/>
      <c r="C171" s="28" t="s">
        <v>144</v>
      </c>
      <c r="D171" s="20">
        <f>24.3/3</f>
        <v>8.1</v>
      </c>
      <c r="E171" s="26" t="s">
        <v>3</v>
      </c>
      <c r="F171" s="116" t="s">
        <v>19</v>
      </c>
      <c r="G171" s="117" t="s">
        <v>106</v>
      </c>
      <c r="H171" s="118" t="s">
        <v>106</v>
      </c>
    </row>
    <row r="172" spans="1:8" ht="12.75" thickBot="1">
      <c r="A172" s="119"/>
      <c r="B172" s="120"/>
      <c r="C172" s="120"/>
      <c r="D172" s="120"/>
      <c r="E172" s="120"/>
      <c r="F172" s="120"/>
      <c r="G172" s="120"/>
      <c r="H172" s="121"/>
    </row>
    <row r="173" spans="1:8" ht="12">
      <c r="A173" s="11" t="s">
        <v>29</v>
      </c>
      <c r="B173" s="12" t="s">
        <v>23</v>
      </c>
      <c r="C173" s="12" t="s">
        <v>24</v>
      </c>
      <c r="D173" s="12" t="s">
        <v>25</v>
      </c>
      <c r="E173" s="73" t="s">
        <v>26</v>
      </c>
      <c r="F173" s="73"/>
      <c r="G173" s="73" t="s">
        <v>27</v>
      </c>
      <c r="H173" s="74"/>
    </row>
    <row r="174" spans="1:8" ht="24">
      <c r="A174" s="13" t="s">
        <v>138</v>
      </c>
      <c r="B174" s="14" t="s">
        <v>30</v>
      </c>
      <c r="C174" s="15" t="s">
        <v>148</v>
      </c>
      <c r="D174" s="14" t="s">
        <v>3</v>
      </c>
      <c r="E174" s="108" t="s">
        <v>28</v>
      </c>
      <c r="F174" s="108"/>
      <c r="G174" s="109">
        <f>SUM(D176:D178)/3</f>
        <v>22.05333333333333</v>
      </c>
      <c r="H174" s="110"/>
    </row>
    <row r="175" spans="1:8" ht="12">
      <c r="A175" s="78"/>
      <c r="B175" s="79"/>
      <c r="C175" s="79"/>
      <c r="D175" s="79"/>
      <c r="E175" s="79"/>
      <c r="F175" s="79"/>
      <c r="G175" s="79"/>
      <c r="H175" s="80"/>
    </row>
    <row r="176" spans="1:8" ht="12" customHeight="1">
      <c r="A176" s="122" t="s">
        <v>236</v>
      </c>
      <c r="B176" s="123"/>
      <c r="C176" s="27" t="s">
        <v>149</v>
      </c>
      <c r="D176" s="17">
        <f>75.71/3</f>
        <v>25.236666666666665</v>
      </c>
      <c r="E176" s="24" t="s">
        <v>3</v>
      </c>
      <c r="F176" s="111" t="s">
        <v>237</v>
      </c>
      <c r="G176" s="112" t="s">
        <v>52</v>
      </c>
      <c r="H176" s="113" t="s">
        <v>52</v>
      </c>
    </row>
    <row r="177" spans="1:8" ht="23.25" customHeight="1">
      <c r="A177" s="122" t="s">
        <v>150</v>
      </c>
      <c r="B177" s="123"/>
      <c r="C177" s="27" t="s">
        <v>149</v>
      </c>
      <c r="D177" s="17">
        <f>62.4/3</f>
        <v>20.8</v>
      </c>
      <c r="E177" s="24" t="s">
        <v>3</v>
      </c>
      <c r="F177" s="111" t="s">
        <v>151</v>
      </c>
      <c r="G177" s="112" t="s">
        <v>105</v>
      </c>
      <c r="H177" s="113" t="s">
        <v>105</v>
      </c>
    </row>
    <row r="178" spans="1:8" ht="24" customHeight="1" thickBot="1">
      <c r="A178" s="89" t="s">
        <v>139</v>
      </c>
      <c r="B178" s="90"/>
      <c r="C178" s="28" t="s">
        <v>149</v>
      </c>
      <c r="D178" s="20">
        <f>60.37/3</f>
        <v>20.12333333333333</v>
      </c>
      <c r="E178" s="26" t="s">
        <v>3</v>
      </c>
      <c r="F178" s="116" t="s">
        <v>140</v>
      </c>
      <c r="G178" s="117"/>
      <c r="H178" s="118"/>
    </row>
    <row r="179" spans="1:8" ht="12.75" thickBot="1">
      <c r="A179" s="119"/>
      <c r="B179" s="120"/>
      <c r="C179" s="120"/>
      <c r="D179" s="120"/>
      <c r="E179" s="120"/>
      <c r="F179" s="120"/>
      <c r="G179" s="120"/>
      <c r="H179" s="121"/>
    </row>
    <row r="180" spans="1:8" ht="12">
      <c r="A180" s="11" t="s">
        <v>29</v>
      </c>
      <c r="B180" s="12" t="s">
        <v>23</v>
      </c>
      <c r="C180" s="12" t="s">
        <v>24</v>
      </c>
      <c r="D180" s="12" t="s">
        <v>25</v>
      </c>
      <c r="E180" s="73" t="s">
        <v>26</v>
      </c>
      <c r="F180" s="73"/>
      <c r="G180" s="73" t="s">
        <v>27</v>
      </c>
      <c r="H180" s="74"/>
    </row>
    <row r="181" spans="1:8" ht="24">
      <c r="A181" s="13" t="s">
        <v>138</v>
      </c>
      <c r="B181" s="14" t="s">
        <v>30</v>
      </c>
      <c r="C181" s="15" t="s">
        <v>148</v>
      </c>
      <c r="D181" s="14" t="s">
        <v>3</v>
      </c>
      <c r="E181" s="108" t="s">
        <v>28</v>
      </c>
      <c r="F181" s="108"/>
      <c r="G181" s="109">
        <f>SUM(D183:D185)/3</f>
        <v>11.964444444444444</v>
      </c>
      <c r="H181" s="110"/>
    </row>
    <row r="182" spans="1:8" ht="12">
      <c r="A182" s="78"/>
      <c r="B182" s="79"/>
      <c r="C182" s="79"/>
      <c r="D182" s="79"/>
      <c r="E182" s="79"/>
      <c r="F182" s="79"/>
      <c r="G182" s="79"/>
      <c r="H182" s="80"/>
    </row>
    <row r="183" spans="1:8" ht="12" customHeight="1">
      <c r="A183" s="122" t="s">
        <v>153</v>
      </c>
      <c r="B183" s="123"/>
      <c r="C183" s="27" t="s">
        <v>152</v>
      </c>
      <c r="D183" s="17">
        <f>36.9/3</f>
        <v>12.299999999999999</v>
      </c>
      <c r="E183" s="24" t="s">
        <v>3</v>
      </c>
      <c r="F183" s="111" t="s">
        <v>154</v>
      </c>
      <c r="G183" s="112" t="s">
        <v>52</v>
      </c>
      <c r="H183" s="113" t="s">
        <v>52</v>
      </c>
    </row>
    <row r="184" spans="1:8" ht="23.25" customHeight="1">
      <c r="A184" s="122" t="s">
        <v>146</v>
      </c>
      <c r="B184" s="123"/>
      <c r="C184" s="27" t="s">
        <v>152</v>
      </c>
      <c r="D184" s="17">
        <f>46.9/3</f>
        <v>15.633333333333333</v>
      </c>
      <c r="E184" s="24" t="s">
        <v>3</v>
      </c>
      <c r="F184" s="111" t="s">
        <v>147</v>
      </c>
      <c r="G184" s="112" t="s">
        <v>105</v>
      </c>
      <c r="H184" s="113" t="s">
        <v>105</v>
      </c>
    </row>
    <row r="185" spans="1:8" ht="24.75" customHeight="1" thickBot="1">
      <c r="A185" s="89" t="s">
        <v>139</v>
      </c>
      <c r="B185" s="90"/>
      <c r="C185" s="28" t="s">
        <v>152</v>
      </c>
      <c r="D185" s="20">
        <f>23.88/3</f>
        <v>7.96</v>
      </c>
      <c r="E185" s="26" t="s">
        <v>3</v>
      </c>
      <c r="F185" s="116" t="s">
        <v>140</v>
      </c>
      <c r="G185" s="117"/>
      <c r="H185" s="118"/>
    </row>
    <row r="186" spans="1:8" ht="12.75" thickBot="1">
      <c r="A186" s="119"/>
      <c r="B186" s="120"/>
      <c r="C186" s="120"/>
      <c r="D186" s="120"/>
      <c r="E186" s="120"/>
      <c r="F186" s="120"/>
      <c r="G186" s="120"/>
      <c r="H186" s="121"/>
    </row>
    <row r="187" spans="1:8" ht="12">
      <c r="A187" s="11" t="s">
        <v>29</v>
      </c>
      <c r="B187" s="12" t="s">
        <v>23</v>
      </c>
      <c r="C187" s="12" t="s">
        <v>24</v>
      </c>
      <c r="D187" s="12" t="s">
        <v>25</v>
      </c>
      <c r="E187" s="73" t="s">
        <v>26</v>
      </c>
      <c r="F187" s="73"/>
      <c r="G187" s="73" t="s">
        <v>27</v>
      </c>
      <c r="H187" s="74"/>
    </row>
    <row r="188" spans="1:8" ht="24">
      <c r="A188" s="13" t="s">
        <v>34</v>
      </c>
      <c r="B188" s="14" t="s">
        <v>30</v>
      </c>
      <c r="C188" s="15" t="s">
        <v>155</v>
      </c>
      <c r="D188" s="14" t="s">
        <v>3</v>
      </c>
      <c r="E188" s="108" t="s">
        <v>28</v>
      </c>
      <c r="F188" s="108"/>
      <c r="G188" s="109">
        <f>SUM(D190:D192)/3</f>
        <v>1.83</v>
      </c>
      <c r="H188" s="110"/>
    </row>
    <row r="189" spans="1:8" ht="12">
      <c r="A189" s="78"/>
      <c r="B189" s="79"/>
      <c r="C189" s="79"/>
      <c r="D189" s="79"/>
      <c r="E189" s="79"/>
      <c r="F189" s="79"/>
      <c r="G189" s="79"/>
      <c r="H189" s="80"/>
    </row>
    <row r="190" spans="1:8" ht="12" customHeight="1">
      <c r="A190" s="122" t="s">
        <v>102</v>
      </c>
      <c r="B190" s="123"/>
      <c r="C190" s="27" t="s">
        <v>156</v>
      </c>
      <c r="D190" s="17">
        <v>1.86</v>
      </c>
      <c r="E190" s="24" t="s">
        <v>3</v>
      </c>
      <c r="F190" s="142" t="s">
        <v>49</v>
      </c>
      <c r="G190" s="143" t="s">
        <v>49</v>
      </c>
      <c r="H190" s="144" t="s">
        <v>49</v>
      </c>
    </row>
    <row r="191" spans="1:8" ht="12">
      <c r="A191" s="122" t="s">
        <v>157</v>
      </c>
      <c r="B191" s="123"/>
      <c r="C191" s="27" t="s">
        <v>156</v>
      </c>
      <c r="D191" s="17">
        <v>1.25</v>
      </c>
      <c r="E191" s="24" t="s">
        <v>3</v>
      </c>
      <c r="F191" s="142" t="s">
        <v>159</v>
      </c>
      <c r="G191" s="143" t="s">
        <v>159</v>
      </c>
      <c r="H191" s="144" t="s">
        <v>159</v>
      </c>
    </row>
    <row r="192" spans="1:8" ht="12.75" thickBot="1">
      <c r="A192" s="89" t="s">
        <v>158</v>
      </c>
      <c r="B192" s="90"/>
      <c r="C192" s="28" t="s">
        <v>156</v>
      </c>
      <c r="D192" s="20">
        <v>2.38</v>
      </c>
      <c r="E192" s="26" t="s">
        <v>3</v>
      </c>
      <c r="F192" s="145" t="s">
        <v>160</v>
      </c>
      <c r="G192" s="146" t="s">
        <v>160</v>
      </c>
      <c r="H192" s="147" t="s">
        <v>160</v>
      </c>
    </row>
    <row r="193" spans="1:8" ht="12.75" thickBot="1">
      <c r="A193" s="119"/>
      <c r="B193" s="120"/>
      <c r="C193" s="120"/>
      <c r="D193" s="120"/>
      <c r="E193" s="120"/>
      <c r="F193" s="120"/>
      <c r="G193" s="120"/>
      <c r="H193" s="121"/>
    </row>
    <row r="194" spans="1:8" ht="12">
      <c r="A194" s="11" t="s">
        <v>29</v>
      </c>
      <c r="B194" s="12" t="s">
        <v>23</v>
      </c>
      <c r="C194" s="12" t="s">
        <v>24</v>
      </c>
      <c r="D194" s="12" t="s">
        <v>25</v>
      </c>
      <c r="E194" s="73" t="s">
        <v>26</v>
      </c>
      <c r="F194" s="73"/>
      <c r="G194" s="73" t="s">
        <v>27</v>
      </c>
      <c r="H194" s="74"/>
    </row>
    <row r="195" spans="1:8" ht="24">
      <c r="A195" s="13" t="s">
        <v>34</v>
      </c>
      <c r="B195" s="14" t="s">
        <v>30</v>
      </c>
      <c r="C195" s="15" t="s">
        <v>162</v>
      </c>
      <c r="D195" s="14" t="s">
        <v>3</v>
      </c>
      <c r="E195" s="108" t="s">
        <v>28</v>
      </c>
      <c r="F195" s="108"/>
      <c r="G195" s="109">
        <f>SUM(D197:D199)/3</f>
        <v>3.28</v>
      </c>
      <c r="H195" s="110"/>
    </row>
    <row r="196" spans="1:8" ht="12">
      <c r="A196" s="78"/>
      <c r="B196" s="79"/>
      <c r="C196" s="79"/>
      <c r="D196" s="79"/>
      <c r="E196" s="79"/>
      <c r="F196" s="79"/>
      <c r="G196" s="79"/>
      <c r="H196" s="80"/>
    </row>
    <row r="197" spans="1:8" ht="12" customHeight="1">
      <c r="A197" s="122" t="s">
        <v>163</v>
      </c>
      <c r="B197" s="123"/>
      <c r="C197" s="27" t="s">
        <v>161</v>
      </c>
      <c r="D197" s="17">
        <v>4.88</v>
      </c>
      <c r="E197" s="24" t="s">
        <v>3</v>
      </c>
      <c r="F197" s="142" t="s">
        <v>164</v>
      </c>
      <c r="G197" s="143" t="s">
        <v>164</v>
      </c>
      <c r="H197" s="144" t="s">
        <v>164</v>
      </c>
    </row>
    <row r="198" spans="1:8" ht="12" customHeight="1">
      <c r="A198" s="122" t="s">
        <v>240</v>
      </c>
      <c r="B198" s="123"/>
      <c r="C198" s="27" t="s">
        <v>161</v>
      </c>
      <c r="D198" s="17">
        <f>16.15/5</f>
        <v>3.2299999999999995</v>
      </c>
      <c r="E198" s="24" t="s">
        <v>3</v>
      </c>
      <c r="F198" s="142" t="s">
        <v>241</v>
      </c>
      <c r="G198" s="143" t="s">
        <v>4</v>
      </c>
      <c r="H198" s="144" t="s">
        <v>4</v>
      </c>
    </row>
    <row r="199" spans="1:8" ht="12.75" customHeight="1" thickBot="1">
      <c r="A199" s="89" t="s">
        <v>157</v>
      </c>
      <c r="B199" s="90"/>
      <c r="C199" s="28" t="s">
        <v>161</v>
      </c>
      <c r="D199" s="20">
        <v>1.73</v>
      </c>
      <c r="E199" s="26" t="s">
        <v>3</v>
      </c>
      <c r="F199" s="145" t="s">
        <v>159</v>
      </c>
      <c r="G199" s="146" t="s">
        <v>159</v>
      </c>
      <c r="H199" s="147" t="s">
        <v>159</v>
      </c>
    </row>
    <row r="200" spans="1:8" ht="12.75" thickBot="1">
      <c r="A200" s="119"/>
      <c r="B200" s="120"/>
      <c r="C200" s="120"/>
      <c r="D200" s="120"/>
      <c r="E200" s="120"/>
      <c r="F200" s="120"/>
      <c r="G200" s="120"/>
      <c r="H200" s="121"/>
    </row>
    <row r="201" spans="1:8" ht="12">
      <c r="A201" s="11" t="s">
        <v>29</v>
      </c>
      <c r="B201" s="12" t="s">
        <v>23</v>
      </c>
      <c r="C201" s="12" t="s">
        <v>24</v>
      </c>
      <c r="D201" s="12" t="s">
        <v>25</v>
      </c>
      <c r="E201" s="73" t="s">
        <v>26</v>
      </c>
      <c r="F201" s="73"/>
      <c r="G201" s="73" t="s">
        <v>27</v>
      </c>
      <c r="H201" s="74"/>
    </row>
    <row r="202" spans="1:8" ht="24">
      <c r="A202" s="13" t="s">
        <v>34</v>
      </c>
      <c r="B202" s="14" t="s">
        <v>30</v>
      </c>
      <c r="C202" s="15" t="s">
        <v>165</v>
      </c>
      <c r="D202" s="14" t="s">
        <v>3</v>
      </c>
      <c r="E202" s="108" t="s">
        <v>28</v>
      </c>
      <c r="F202" s="108"/>
      <c r="G202" s="109">
        <f>SUM(D204:D206)/3</f>
        <v>4.137333333333333</v>
      </c>
      <c r="H202" s="110"/>
    </row>
    <row r="203" spans="1:8" ht="12">
      <c r="A203" s="78"/>
      <c r="B203" s="79"/>
      <c r="C203" s="79"/>
      <c r="D203" s="79"/>
      <c r="E203" s="79"/>
      <c r="F203" s="79"/>
      <c r="G203" s="79"/>
      <c r="H203" s="80"/>
    </row>
    <row r="204" spans="1:8" ht="12">
      <c r="A204" s="122" t="s">
        <v>163</v>
      </c>
      <c r="B204" s="123"/>
      <c r="C204" s="27" t="s">
        <v>166</v>
      </c>
      <c r="D204" s="17">
        <v>5.59</v>
      </c>
      <c r="E204" s="24" t="s">
        <v>3</v>
      </c>
      <c r="F204" s="111" t="s">
        <v>164</v>
      </c>
      <c r="G204" s="112" t="s">
        <v>164</v>
      </c>
      <c r="H204" s="113" t="s">
        <v>164</v>
      </c>
    </row>
    <row r="205" spans="1:8" ht="12" customHeight="1">
      <c r="A205" s="122" t="s">
        <v>240</v>
      </c>
      <c r="B205" s="123"/>
      <c r="C205" s="27" t="s">
        <v>166</v>
      </c>
      <c r="D205" s="17">
        <f>23.56/5</f>
        <v>4.712</v>
      </c>
      <c r="E205" s="24" t="s">
        <v>3</v>
      </c>
      <c r="F205" s="142" t="s">
        <v>241</v>
      </c>
      <c r="G205" s="143" t="s">
        <v>4</v>
      </c>
      <c r="H205" s="144" t="s">
        <v>4</v>
      </c>
    </row>
    <row r="206" spans="1:8" ht="12.75" thickBot="1">
      <c r="A206" s="89" t="s">
        <v>157</v>
      </c>
      <c r="B206" s="90"/>
      <c r="C206" s="28" t="s">
        <v>166</v>
      </c>
      <c r="D206" s="20">
        <v>2.11</v>
      </c>
      <c r="E206" s="26" t="s">
        <v>3</v>
      </c>
      <c r="F206" s="116" t="s">
        <v>159</v>
      </c>
      <c r="G206" s="117" t="s">
        <v>159</v>
      </c>
      <c r="H206" s="118" t="s">
        <v>159</v>
      </c>
    </row>
    <row r="207" spans="1:8" ht="12.75" thickBot="1">
      <c r="A207" s="119"/>
      <c r="B207" s="120"/>
      <c r="C207" s="120"/>
      <c r="D207" s="120"/>
      <c r="E207" s="120"/>
      <c r="F207" s="120"/>
      <c r="G207" s="120"/>
      <c r="H207" s="121"/>
    </row>
    <row r="208" spans="1:8" ht="12">
      <c r="A208" s="11" t="s">
        <v>29</v>
      </c>
      <c r="B208" s="12" t="s">
        <v>23</v>
      </c>
      <c r="C208" s="12" t="s">
        <v>24</v>
      </c>
      <c r="D208" s="12" t="s">
        <v>25</v>
      </c>
      <c r="E208" s="73" t="s">
        <v>26</v>
      </c>
      <c r="F208" s="73"/>
      <c r="G208" s="73" t="s">
        <v>27</v>
      </c>
      <c r="H208" s="74"/>
    </row>
    <row r="209" spans="1:8" ht="24">
      <c r="A209" s="13" t="s">
        <v>171</v>
      </c>
      <c r="B209" s="14" t="s">
        <v>30</v>
      </c>
      <c r="C209" s="15" t="s">
        <v>167</v>
      </c>
      <c r="D209" s="14" t="s">
        <v>3</v>
      </c>
      <c r="E209" s="108" t="s">
        <v>28</v>
      </c>
      <c r="F209" s="108"/>
      <c r="G209" s="109">
        <f>SUM(D211:D213)/3</f>
        <v>27.08666666666667</v>
      </c>
      <c r="H209" s="110"/>
    </row>
    <row r="210" spans="1:8" ht="12">
      <c r="A210" s="78"/>
      <c r="B210" s="79"/>
      <c r="C210" s="79"/>
      <c r="D210" s="79"/>
      <c r="E210" s="79"/>
      <c r="F210" s="79"/>
      <c r="G210" s="79"/>
      <c r="H210" s="80"/>
    </row>
    <row r="211" spans="1:8" ht="27" customHeight="1">
      <c r="A211" s="122" t="s">
        <v>18</v>
      </c>
      <c r="B211" s="123"/>
      <c r="C211" s="27" t="s">
        <v>168</v>
      </c>
      <c r="D211" s="17">
        <v>21.07</v>
      </c>
      <c r="E211" s="24" t="s">
        <v>3</v>
      </c>
      <c r="F211" s="111" t="s">
        <v>19</v>
      </c>
      <c r="G211" s="112" t="s">
        <v>52</v>
      </c>
      <c r="H211" s="113" t="s">
        <v>52</v>
      </c>
    </row>
    <row r="212" spans="1:8" ht="23.25" customHeight="1">
      <c r="A212" s="122" t="s">
        <v>157</v>
      </c>
      <c r="B212" s="123"/>
      <c r="C212" s="27" t="s">
        <v>168</v>
      </c>
      <c r="D212" s="17">
        <v>33.02</v>
      </c>
      <c r="E212" s="24" t="s">
        <v>3</v>
      </c>
      <c r="F212" s="111" t="s">
        <v>159</v>
      </c>
      <c r="G212" s="112" t="s">
        <v>105</v>
      </c>
      <c r="H212" s="113" t="s">
        <v>105</v>
      </c>
    </row>
    <row r="213" spans="1:8" ht="24.75" customHeight="1" thickBot="1">
      <c r="A213" s="89" t="s">
        <v>139</v>
      </c>
      <c r="B213" s="90"/>
      <c r="C213" s="28" t="s">
        <v>168</v>
      </c>
      <c r="D213" s="20">
        <v>27.17</v>
      </c>
      <c r="E213" s="26" t="s">
        <v>3</v>
      </c>
      <c r="F213" s="116" t="s">
        <v>140</v>
      </c>
      <c r="G213" s="117"/>
      <c r="H213" s="118"/>
    </row>
    <row r="214" spans="1:8" ht="12.75" thickBot="1">
      <c r="A214" s="119"/>
      <c r="B214" s="120"/>
      <c r="C214" s="120"/>
      <c r="D214" s="120"/>
      <c r="E214" s="120"/>
      <c r="F214" s="120"/>
      <c r="G214" s="120"/>
      <c r="H214" s="121"/>
    </row>
    <row r="215" spans="1:8" ht="12">
      <c r="A215" s="11" t="s">
        <v>29</v>
      </c>
      <c r="B215" s="12" t="s">
        <v>23</v>
      </c>
      <c r="C215" s="12" t="s">
        <v>24</v>
      </c>
      <c r="D215" s="12" t="s">
        <v>25</v>
      </c>
      <c r="E215" s="73" t="s">
        <v>26</v>
      </c>
      <c r="F215" s="73"/>
      <c r="G215" s="73" t="s">
        <v>27</v>
      </c>
      <c r="H215" s="74"/>
    </row>
    <row r="216" spans="1:8" ht="24">
      <c r="A216" s="13" t="s">
        <v>171</v>
      </c>
      <c r="B216" s="14" t="s">
        <v>30</v>
      </c>
      <c r="C216" s="15" t="s">
        <v>169</v>
      </c>
      <c r="D216" s="14" t="s">
        <v>3</v>
      </c>
      <c r="E216" s="108" t="s">
        <v>28</v>
      </c>
      <c r="F216" s="108"/>
      <c r="G216" s="109">
        <f>SUM(D218:D220)/3</f>
        <v>27.176666666666666</v>
      </c>
      <c r="H216" s="110"/>
    </row>
    <row r="217" spans="1:8" ht="12">
      <c r="A217" s="78"/>
      <c r="B217" s="79"/>
      <c r="C217" s="79"/>
      <c r="D217" s="79"/>
      <c r="E217" s="79"/>
      <c r="F217" s="79"/>
      <c r="G217" s="79"/>
      <c r="H217" s="80"/>
    </row>
    <row r="218" spans="1:8" ht="23.25" customHeight="1">
      <c r="A218" s="122" t="s">
        <v>62</v>
      </c>
      <c r="B218" s="123"/>
      <c r="C218" s="27" t="s">
        <v>170</v>
      </c>
      <c r="D218" s="17">
        <v>20.8</v>
      </c>
      <c r="E218" s="24" t="s">
        <v>3</v>
      </c>
      <c r="F218" s="111" t="s">
        <v>63</v>
      </c>
      <c r="G218" s="112" t="s">
        <v>4</v>
      </c>
      <c r="H218" s="113" t="s">
        <v>4</v>
      </c>
    </row>
    <row r="219" spans="1:8" ht="23.25" customHeight="1">
      <c r="A219" s="122" t="s">
        <v>172</v>
      </c>
      <c r="B219" s="123"/>
      <c r="C219" s="27" t="s">
        <v>170</v>
      </c>
      <c r="D219" s="17">
        <v>40.5</v>
      </c>
      <c r="E219" s="24" t="s">
        <v>3</v>
      </c>
      <c r="F219" s="111" t="s">
        <v>173</v>
      </c>
      <c r="G219" s="112" t="s">
        <v>105</v>
      </c>
      <c r="H219" s="113" t="s">
        <v>105</v>
      </c>
    </row>
    <row r="220" spans="1:8" ht="24.75" customHeight="1" thickBot="1">
      <c r="A220" s="89" t="s">
        <v>139</v>
      </c>
      <c r="B220" s="90"/>
      <c r="C220" s="28" t="s">
        <v>170</v>
      </c>
      <c r="D220" s="20">
        <v>20.23</v>
      </c>
      <c r="E220" s="26" t="s">
        <v>3</v>
      </c>
      <c r="F220" s="116" t="s">
        <v>140</v>
      </c>
      <c r="G220" s="117"/>
      <c r="H220" s="118"/>
    </row>
    <row r="221" spans="1:8" ht="12.75" thickBot="1">
      <c r="A221" s="119"/>
      <c r="B221" s="120"/>
      <c r="C221" s="120"/>
      <c r="D221" s="120"/>
      <c r="E221" s="120"/>
      <c r="F221" s="120"/>
      <c r="G221" s="120"/>
      <c r="H221" s="121"/>
    </row>
    <row r="222" spans="1:8" ht="12">
      <c r="A222" s="11" t="s">
        <v>29</v>
      </c>
      <c r="B222" s="12" t="s">
        <v>23</v>
      </c>
      <c r="C222" s="12" t="s">
        <v>24</v>
      </c>
      <c r="D222" s="12" t="s">
        <v>25</v>
      </c>
      <c r="E222" s="73" t="s">
        <v>26</v>
      </c>
      <c r="F222" s="73"/>
      <c r="G222" s="73" t="s">
        <v>27</v>
      </c>
      <c r="H222" s="74"/>
    </row>
    <row r="223" spans="1:8" ht="24">
      <c r="A223" s="13" t="s">
        <v>176</v>
      </c>
      <c r="B223" s="14" t="s">
        <v>30</v>
      </c>
      <c r="C223" s="15" t="s">
        <v>174</v>
      </c>
      <c r="D223" s="14" t="s">
        <v>3</v>
      </c>
      <c r="E223" s="108" t="s">
        <v>28</v>
      </c>
      <c r="F223" s="108"/>
      <c r="G223" s="109">
        <f>SUM(D225:D227)/3</f>
        <v>27.953333333333333</v>
      </c>
      <c r="H223" s="110"/>
    </row>
    <row r="224" spans="1:8" ht="12">
      <c r="A224" s="78"/>
      <c r="B224" s="79"/>
      <c r="C224" s="79"/>
      <c r="D224" s="79"/>
      <c r="E224" s="79"/>
      <c r="F224" s="79"/>
      <c r="G224" s="79"/>
      <c r="H224" s="80"/>
    </row>
    <row r="225" spans="1:8" ht="25.5" customHeight="1">
      <c r="A225" s="122" t="s">
        <v>242</v>
      </c>
      <c r="B225" s="123"/>
      <c r="C225" s="27" t="s">
        <v>175</v>
      </c>
      <c r="D225" s="17">
        <v>40.9</v>
      </c>
      <c r="E225" s="24" t="s">
        <v>3</v>
      </c>
      <c r="F225" s="111" t="s">
        <v>243</v>
      </c>
      <c r="G225" s="112" t="s">
        <v>52</v>
      </c>
      <c r="H225" s="113" t="s">
        <v>52</v>
      </c>
    </row>
    <row r="226" spans="1:8" ht="23.25" customHeight="1">
      <c r="A226" s="122" t="s">
        <v>157</v>
      </c>
      <c r="B226" s="123"/>
      <c r="C226" s="27" t="s">
        <v>175</v>
      </c>
      <c r="D226" s="17">
        <v>22.37</v>
      </c>
      <c r="E226" s="24" t="s">
        <v>3</v>
      </c>
      <c r="F226" s="111" t="s">
        <v>159</v>
      </c>
      <c r="G226" s="112" t="s">
        <v>105</v>
      </c>
      <c r="H226" s="113" t="s">
        <v>105</v>
      </c>
    </row>
    <row r="227" spans="1:8" ht="24.75" customHeight="1" thickBot="1">
      <c r="A227" s="89" t="s">
        <v>139</v>
      </c>
      <c r="B227" s="90"/>
      <c r="C227" s="28" t="s">
        <v>175</v>
      </c>
      <c r="D227" s="20">
        <v>20.59</v>
      </c>
      <c r="E227" s="26" t="s">
        <v>3</v>
      </c>
      <c r="F227" s="116" t="s">
        <v>140</v>
      </c>
      <c r="G227" s="117"/>
      <c r="H227" s="118"/>
    </row>
    <row r="228" spans="1:8" ht="12.75" thickBot="1">
      <c r="A228" s="119"/>
      <c r="B228" s="120"/>
      <c r="C228" s="120"/>
      <c r="D228" s="120"/>
      <c r="E228" s="120"/>
      <c r="F228" s="120"/>
      <c r="G228" s="120"/>
      <c r="H228" s="121"/>
    </row>
    <row r="229" spans="1:8" ht="12">
      <c r="A229" s="11" t="s">
        <v>29</v>
      </c>
      <c r="B229" s="12" t="s">
        <v>23</v>
      </c>
      <c r="C229" s="12" t="s">
        <v>24</v>
      </c>
      <c r="D229" s="12" t="s">
        <v>25</v>
      </c>
      <c r="E229" s="73" t="s">
        <v>26</v>
      </c>
      <c r="F229" s="73"/>
      <c r="G229" s="73" t="s">
        <v>27</v>
      </c>
      <c r="H229" s="74"/>
    </row>
    <row r="230" spans="1:8" ht="24">
      <c r="A230" s="13" t="s">
        <v>176</v>
      </c>
      <c r="B230" s="14" t="s">
        <v>30</v>
      </c>
      <c r="C230" s="15" t="s">
        <v>177</v>
      </c>
      <c r="D230" s="14" t="s">
        <v>3</v>
      </c>
      <c r="E230" s="108" t="s">
        <v>28</v>
      </c>
      <c r="F230" s="108"/>
      <c r="G230" s="109">
        <f>SUM(D232:D234)/3</f>
        <v>15.39</v>
      </c>
      <c r="H230" s="110"/>
    </row>
    <row r="231" spans="1:8" ht="12">
      <c r="A231" s="78"/>
      <c r="B231" s="79"/>
      <c r="C231" s="79"/>
      <c r="D231" s="79"/>
      <c r="E231" s="79"/>
      <c r="F231" s="79"/>
      <c r="G231" s="79"/>
      <c r="H231" s="80"/>
    </row>
    <row r="232" spans="1:8" ht="24" customHeight="1">
      <c r="A232" s="122" t="s">
        <v>179</v>
      </c>
      <c r="B232" s="123"/>
      <c r="C232" s="27" t="s">
        <v>178</v>
      </c>
      <c r="D232" s="17">
        <v>17.6</v>
      </c>
      <c r="E232" s="24" t="s">
        <v>3</v>
      </c>
      <c r="F232" s="111" t="s">
        <v>180</v>
      </c>
      <c r="G232" s="112" t="s">
        <v>52</v>
      </c>
      <c r="H232" s="113" t="s">
        <v>52</v>
      </c>
    </row>
    <row r="233" spans="1:8" ht="23.25" customHeight="1">
      <c r="A233" s="122" t="s">
        <v>157</v>
      </c>
      <c r="B233" s="123"/>
      <c r="C233" s="27" t="s">
        <v>178</v>
      </c>
      <c r="D233" s="17">
        <v>16.51</v>
      </c>
      <c r="E233" s="24" t="s">
        <v>3</v>
      </c>
      <c r="F233" s="111" t="s">
        <v>159</v>
      </c>
      <c r="G233" s="112" t="s">
        <v>105</v>
      </c>
      <c r="H233" s="113" t="s">
        <v>105</v>
      </c>
    </row>
    <row r="234" spans="1:8" ht="24.75" customHeight="1" thickBot="1">
      <c r="A234" s="89" t="s">
        <v>139</v>
      </c>
      <c r="B234" s="90"/>
      <c r="C234" s="28" t="s">
        <v>178</v>
      </c>
      <c r="D234" s="20">
        <v>12.06</v>
      </c>
      <c r="E234" s="26" t="s">
        <v>3</v>
      </c>
      <c r="F234" s="116" t="s">
        <v>140</v>
      </c>
      <c r="G234" s="117"/>
      <c r="H234" s="118"/>
    </row>
    <row r="235" spans="1:8" ht="12.75" thickBot="1">
      <c r="A235" s="119"/>
      <c r="B235" s="120"/>
      <c r="C235" s="120"/>
      <c r="D235" s="120"/>
      <c r="E235" s="120"/>
      <c r="F235" s="120"/>
      <c r="G235" s="120"/>
      <c r="H235" s="121"/>
    </row>
    <row r="236" spans="1:8" ht="12">
      <c r="A236" s="11" t="s">
        <v>29</v>
      </c>
      <c r="B236" s="12" t="s">
        <v>23</v>
      </c>
      <c r="C236" s="12" t="s">
        <v>24</v>
      </c>
      <c r="D236" s="12" t="s">
        <v>25</v>
      </c>
      <c r="E236" s="73" t="s">
        <v>26</v>
      </c>
      <c r="F236" s="73"/>
      <c r="G236" s="73" t="s">
        <v>27</v>
      </c>
      <c r="H236" s="74"/>
    </row>
    <row r="237" spans="1:8" ht="24">
      <c r="A237" s="13" t="s">
        <v>181</v>
      </c>
      <c r="B237" s="14" t="s">
        <v>30</v>
      </c>
      <c r="C237" s="15" t="s">
        <v>182</v>
      </c>
      <c r="D237" s="14" t="s">
        <v>3</v>
      </c>
      <c r="E237" s="108" t="s">
        <v>28</v>
      </c>
      <c r="F237" s="108"/>
      <c r="G237" s="109">
        <f>SUM(D239:D241)/3</f>
        <v>25.583333333333332</v>
      </c>
      <c r="H237" s="110"/>
    </row>
    <row r="238" spans="1:8" ht="12">
      <c r="A238" s="78"/>
      <c r="B238" s="79"/>
      <c r="C238" s="79"/>
      <c r="D238" s="79"/>
      <c r="E238" s="79"/>
      <c r="F238" s="79"/>
      <c r="G238" s="79"/>
      <c r="H238" s="80"/>
    </row>
    <row r="239" spans="1:8" ht="24" customHeight="1">
      <c r="A239" s="122" t="s">
        <v>74</v>
      </c>
      <c r="B239" s="123"/>
      <c r="C239" s="27" t="s">
        <v>185</v>
      </c>
      <c r="D239" s="17">
        <v>19.5</v>
      </c>
      <c r="E239" s="24" t="s">
        <v>3</v>
      </c>
      <c r="F239" s="111" t="s">
        <v>75</v>
      </c>
      <c r="G239" s="112" t="s">
        <v>52</v>
      </c>
      <c r="H239" s="113" t="s">
        <v>52</v>
      </c>
    </row>
    <row r="240" spans="1:8" ht="23.25" customHeight="1">
      <c r="A240" s="122" t="s">
        <v>163</v>
      </c>
      <c r="B240" s="123"/>
      <c r="C240" s="27" t="s">
        <v>185</v>
      </c>
      <c r="D240" s="17">
        <v>15.1</v>
      </c>
      <c r="E240" s="24" t="s">
        <v>3</v>
      </c>
      <c r="F240" s="111" t="s">
        <v>164</v>
      </c>
      <c r="G240" s="112" t="s">
        <v>164</v>
      </c>
      <c r="H240" s="113" t="s">
        <v>164</v>
      </c>
    </row>
    <row r="241" spans="1:8" ht="24.75" customHeight="1" thickBot="1">
      <c r="A241" s="89" t="s">
        <v>183</v>
      </c>
      <c r="B241" s="90"/>
      <c r="C241" s="28" t="s">
        <v>185</v>
      </c>
      <c r="D241" s="20">
        <v>42.15</v>
      </c>
      <c r="E241" s="26" t="s">
        <v>3</v>
      </c>
      <c r="F241" s="116" t="s">
        <v>184</v>
      </c>
      <c r="G241" s="117"/>
      <c r="H241" s="118"/>
    </row>
    <row r="242" spans="1:8" ht="12.75" thickBot="1">
      <c r="A242" s="119"/>
      <c r="B242" s="120"/>
      <c r="C242" s="120"/>
      <c r="D242" s="120"/>
      <c r="E242" s="120"/>
      <c r="F242" s="120"/>
      <c r="G242" s="120"/>
      <c r="H242" s="121"/>
    </row>
    <row r="243" spans="1:8" ht="15.75" thickBot="1">
      <c r="A243" s="99" t="s">
        <v>108</v>
      </c>
      <c r="B243" s="100"/>
      <c r="C243" s="100"/>
      <c r="D243" s="100"/>
      <c r="E243" s="100"/>
      <c r="F243" s="100"/>
      <c r="G243" s="100"/>
      <c r="H243" s="101"/>
    </row>
    <row r="244" spans="1:8" ht="12">
      <c r="A244" s="11" t="s">
        <v>29</v>
      </c>
      <c r="B244" s="12" t="s">
        <v>23</v>
      </c>
      <c r="C244" s="12" t="s">
        <v>24</v>
      </c>
      <c r="D244" s="12" t="s">
        <v>25</v>
      </c>
      <c r="E244" s="73" t="s">
        <v>26</v>
      </c>
      <c r="F244" s="73"/>
      <c r="G244" s="73" t="s">
        <v>27</v>
      </c>
      <c r="H244" s="74"/>
    </row>
    <row r="245" spans="1:8" ht="24">
      <c r="A245" s="13" t="s">
        <v>34</v>
      </c>
      <c r="B245" s="14" t="s">
        <v>30</v>
      </c>
      <c r="C245" s="15" t="s">
        <v>112</v>
      </c>
      <c r="D245" s="14" t="s">
        <v>3</v>
      </c>
      <c r="E245" s="108" t="s">
        <v>28</v>
      </c>
      <c r="F245" s="108"/>
      <c r="G245" s="109">
        <f>SUM(D247:D249)/3</f>
        <v>311.8233333333333</v>
      </c>
      <c r="H245" s="110"/>
    </row>
    <row r="246" spans="1:8" ht="12">
      <c r="A246" s="78"/>
      <c r="B246" s="79"/>
      <c r="C246" s="79"/>
      <c r="D246" s="79"/>
      <c r="E246" s="79"/>
      <c r="F246" s="79"/>
      <c r="G246" s="79"/>
      <c r="H246" s="80"/>
    </row>
    <row r="247" spans="1:8" ht="12" customHeight="1">
      <c r="A247" s="81" t="s">
        <v>110</v>
      </c>
      <c r="B247" s="82"/>
      <c r="C247" s="23" t="s">
        <v>109</v>
      </c>
      <c r="D247" s="46">
        <v>223.77</v>
      </c>
      <c r="E247" s="18" t="s">
        <v>3</v>
      </c>
      <c r="F247" s="86" t="s">
        <v>111</v>
      </c>
      <c r="G247" s="87" t="s">
        <v>111</v>
      </c>
      <c r="H247" s="88" t="s">
        <v>111</v>
      </c>
    </row>
    <row r="248" spans="1:8" ht="12" customHeight="1">
      <c r="A248" s="137" t="s">
        <v>113</v>
      </c>
      <c r="B248" s="138"/>
      <c r="C248" s="23" t="s">
        <v>109</v>
      </c>
      <c r="D248" s="17">
        <v>378.35</v>
      </c>
      <c r="E248" s="18" t="s">
        <v>3</v>
      </c>
      <c r="F248" s="86" t="s">
        <v>4</v>
      </c>
      <c r="G248" s="87" t="s">
        <v>4</v>
      </c>
      <c r="H248" s="88" t="s">
        <v>4</v>
      </c>
    </row>
    <row r="249" spans="1:8" ht="12.75" customHeight="1" thickBot="1">
      <c r="A249" s="89" t="s">
        <v>236</v>
      </c>
      <c r="B249" s="90"/>
      <c r="C249" s="25" t="s">
        <v>109</v>
      </c>
      <c r="D249" s="20">
        <v>333.35</v>
      </c>
      <c r="E249" s="21" t="s">
        <v>3</v>
      </c>
      <c r="F249" s="91" t="s">
        <v>237</v>
      </c>
      <c r="G249" s="92" t="s">
        <v>101</v>
      </c>
      <c r="H249" s="93" t="s">
        <v>101</v>
      </c>
    </row>
    <row r="250" spans="1:8" ht="12.75" thickBot="1">
      <c r="A250" s="119"/>
      <c r="B250" s="120"/>
      <c r="C250" s="120"/>
      <c r="D250" s="120"/>
      <c r="E250" s="120"/>
      <c r="F250" s="120"/>
      <c r="G250" s="120"/>
      <c r="H250" s="121"/>
    </row>
    <row r="251" spans="1:8" ht="12">
      <c r="A251" s="11" t="s">
        <v>29</v>
      </c>
      <c r="B251" s="12" t="s">
        <v>23</v>
      </c>
      <c r="C251" s="12" t="s">
        <v>24</v>
      </c>
      <c r="D251" s="12" t="s">
        <v>25</v>
      </c>
      <c r="E251" s="73" t="s">
        <v>26</v>
      </c>
      <c r="F251" s="73"/>
      <c r="G251" s="73" t="s">
        <v>27</v>
      </c>
      <c r="H251" s="74"/>
    </row>
    <row r="252" spans="1:8" ht="26.25" customHeight="1">
      <c r="A252" s="13" t="s">
        <v>34</v>
      </c>
      <c r="B252" s="14" t="s">
        <v>30</v>
      </c>
      <c r="C252" s="15" t="s">
        <v>218</v>
      </c>
      <c r="D252" s="14" t="s">
        <v>3</v>
      </c>
      <c r="E252" s="108" t="s">
        <v>28</v>
      </c>
      <c r="F252" s="108"/>
      <c r="G252" s="109">
        <f>SUM(D254:D256)/3</f>
        <v>84.52999999999999</v>
      </c>
      <c r="H252" s="110"/>
    </row>
    <row r="253" spans="1:8" ht="12">
      <c r="A253" s="78"/>
      <c r="B253" s="79"/>
      <c r="C253" s="79"/>
      <c r="D253" s="79"/>
      <c r="E253" s="79"/>
      <c r="F253" s="79"/>
      <c r="G253" s="79"/>
      <c r="H253" s="80"/>
    </row>
    <row r="254" spans="1:8" ht="12.75" customHeight="1">
      <c r="A254" s="64" t="s">
        <v>99</v>
      </c>
      <c r="B254" s="65"/>
      <c r="C254" s="16" t="s">
        <v>257</v>
      </c>
      <c r="D254" s="17">
        <v>86.07</v>
      </c>
      <c r="E254" s="18" t="s">
        <v>3</v>
      </c>
      <c r="F254" s="86" t="s">
        <v>101</v>
      </c>
      <c r="G254" s="87"/>
      <c r="H254" s="88"/>
    </row>
    <row r="255" spans="1:8" ht="12.75" customHeight="1">
      <c r="A255" s="64" t="s">
        <v>115</v>
      </c>
      <c r="B255" s="65"/>
      <c r="C255" s="16" t="s">
        <v>257</v>
      </c>
      <c r="D255" s="17">
        <v>86.57</v>
      </c>
      <c r="E255" s="18" t="s">
        <v>3</v>
      </c>
      <c r="F255" s="86" t="s">
        <v>117</v>
      </c>
      <c r="G255" s="87"/>
      <c r="H255" s="88"/>
    </row>
    <row r="256" spans="1:8" ht="13.5" customHeight="1" thickBot="1">
      <c r="A256" s="66" t="s">
        <v>258</v>
      </c>
      <c r="B256" s="67"/>
      <c r="C256" s="19" t="s">
        <v>257</v>
      </c>
      <c r="D256" s="20">
        <v>80.95</v>
      </c>
      <c r="E256" s="21" t="s">
        <v>3</v>
      </c>
      <c r="F256" s="91" t="s">
        <v>259</v>
      </c>
      <c r="G256" s="92"/>
      <c r="H256" s="93"/>
    </row>
    <row r="257" spans="1:8" ht="12.75" thickBot="1">
      <c r="A257" s="119"/>
      <c r="B257" s="120"/>
      <c r="C257" s="120"/>
      <c r="D257" s="120"/>
      <c r="E257" s="120"/>
      <c r="F257" s="120"/>
      <c r="G257" s="120"/>
      <c r="H257" s="121"/>
    </row>
    <row r="258" spans="1:8" ht="12">
      <c r="A258" s="11" t="s">
        <v>29</v>
      </c>
      <c r="B258" s="12" t="s">
        <v>23</v>
      </c>
      <c r="C258" s="12" t="s">
        <v>24</v>
      </c>
      <c r="D258" s="12" t="s">
        <v>25</v>
      </c>
      <c r="E258" s="73" t="s">
        <v>26</v>
      </c>
      <c r="F258" s="73"/>
      <c r="G258" s="73" t="s">
        <v>27</v>
      </c>
      <c r="H258" s="74"/>
    </row>
    <row r="259" spans="1:8" ht="26.25" customHeight="1">
      <c r="A259" s="13" t="s">
        <v>34</v>
      </c>
      <c r="B259" s="14" t="s">
        <v>30</v>
      </c>
      <c r="C259" s="15" t="s">
        <v>119</v>
      </c>
      <c r="D259" s="14" t="s">
        <v>3</v>
      </c>
      <c r="E259" s="108" t="s">
        <v>28</v>
      </c>
      <c r="F259" s="108"/>
      <c r="G259" s="109">
        <f>SUM(D261:D263)/3</f>
        <v>273.20666666666665</v>
      </c>
      <c r="H259" s="110"/>
    </row>
    <row r="260" spans="1:8" ht="12">
      <c r="A260" s="78"/>
      <c r="B260" s="79"/>
      <c r="C260" s="79"/>
      <c r="D260" s="79"/>
      <c r="E260" s="79"/>
      <c r="F260" s="79"/>
      <c r="G260" s="79"/>
      <c r="H260" s="80"/>
    </row>
    <row r="261" spans="1:8" ht="12" customHeight="1">
      <c r="A261" s="137" t="s">
        <v>113</v>
      </c>
      <c r="B261" s="138"/>
      <c r="C261" s="27" t="s">
        <v>114</v>
      </c>
      <c r="D261" s="46">
        <v>300</v>
      </c>
      <c r="E261" s="18" t="s">
        <v>3</v>
      </c>
      <c r="F261" s="86" t="s">
        <v>4</v>
      </c>
      <c r="G261" s="87" t="s">
        <v>4</v>
      </c>
      <c r="H261" s="88" t="s">
        <v>4</v>
      </c>
    </row>
    <row r="262" spans="1:8" ht="12" customHeight="1">
      <c r="A262" s="81" t="s">
        <v>115</v>
      </c>
      <c r="B262" s="82"/>
      <c r="C262" s="27" t="s">
        <v>114</v>
      </c>
      <c r="D262" s="46">
        <v>256.56</v>
      </c>
      <c r="E262" s="18" t="s">
        <v>3</v>
      </c>
      <c r="F262" s="86" t="s">
        <v>117</v>
      </c>
      <c r="G262" s="87" t="s">
        <v>117</v>
      </c>
      <c r="H262" s="88" t="s">
        <v>117</v>
      </c>
    </row>
    <row r="263" spans="1:8" ht="12.75" customHeight="1" thickBot="1">
      <c r="A263" s="89" t="s">
        <v>116</v>
      </c>
      <c r="B263" s="90"/>
      <c r="C263" s="28" t="s">
        <v>114</v>
      </c>
      <c r="D263" s="47">
        <v>263.06</v>
      </c>
      <c r="E263" s="21" t="s">
        <v>3</v>
      </c>
      <c r="F263" s="91" t="s">
        <v>118</v>
      </c>
      <c r="G263" s="92" t="s">
        <v>118</v>
      </c>
      <c r="H263" s="93" t="s">
        <v>118</v>
      </c>
    </row>
    <row r="264" spans="1:8" ht="12.75" thickBot="1">
      <c r="A264" s="119"/>
      <c r="B264" s="120"/>
      <c r="C264" s="120"/>
      <c r="D264" s="120"/>
      <c r="E264" s="120"/>
      <c r="F264" s="120"/>
      <c r="G264" s="120"/>
      <c r="H264" s="121"/>
    </row>
    <row r="265" spans="1:9" ht="15.75" thickBot="1">
      <c r="A265" s="99" t="s">
        <v>10</v>
      </c>
      <c r="B265" s="100"/>
      <c r="C265" s="100"/>
      <c r="D265" s="100"/>
      <c r="E265" s="100"/>
      <c r="F265" s="100"/>
      <c r="G265" s="100"/>
      <c r="H265" s="101"/>
      <c r="I265" s="165"/>
    </row>
    <row r="266" spans="1:9" ht="12">
      <c r="A266" s="11" t="s">
        <v>29</v>
      </c>
      <c r="B266" s="12" t="s">
        <v>23</v>
      </c>
      <c r="C266" s="12" t="s">
        <v>24</v>
      </c>
      <c r="D266" s="12" t="s">
        <v>25</v>
      </c>
      <c r="E266" s="73" t="s">
        <v>26</v>
      </c>
      <c r="F266" s="73"/>
      <c r="G266" s="73" t="s">
        <v>27</v>
      </c>
      <c r="H266" s="74"/>
      <c r="I266" s="165"/>
    </row>
    <row r="267" spans="1:9" ht="24">
      <c r="A267" s="22" t="s">
        <v>33</v>
      </c>
      <c r="B267" s="14" t="s">
        <v>30</v>
      </c>
      <c r="C267" s="15" t="s">
        <v>77</v>
      </c>
      <c r="D267" s="44" t="s">
        <v>3</v>
      </c>
      <c r="E267" s="108" t="s">
        <v>28</v>
      </c>
      <c r="F267" s="108"/>
      <c r="G267" s="109">
        <f>SUM(D269:D271)/3</f>
        <v>198.30000000000004</v>
      </c>
      <c r="H267" s="110"/>
      <c r="I267" s="165"/>
    </row>
    <row r="268" spans="1:9" ht="12">
      <c r="A268" s="78"/>
      <c r="B268" s="79"/>
      <c r="C268" s="79"/>
      <c r="D268" s="79"/>
      <c r="E268" s="79"/>
      <c r="F268" s="79"/>
      <c r="G268" s="79"/>
      <c r="H268" s="80"/>
      <c r="I268" s="165"/>
    </row>
    <row r="269" spans="1:9" ht="12" customHeight="1">
      <c r="A269" s="81" t="s">
        <v>48</v>
      </c>
      <c r="B269" s="82"/>
      <c r="C269" s="16" t="s">
        <v>78</v>
      </c>
      <c r="D269" s="29">
        <v>201.97</v>
      </c>
      <c r="E269" s="44" t="s">
        <v>3</v>
      </c>
      <c r="F269" s="86" t="s">
        <v>4</v>
      </c>
      <c r="G269" s="87" t="s">
        <v>4</v>
      </c>
      <c r="H269" s="88" t="s">
        <v>4</v>
      </c>
      <c r="I269" s="165"/>
    </row>
    <row r="270" spans="1:9" ht="12" customHeight="1">
      <c r="A270" s="81" t="s">
        <v>79</v>
      </c>
      <c r="B270" s="82"/>
      <c r="C270" s="16" t="s">
        <v>78</v>
      </c>
      <c r="D270" s="29">
        <v>230</v>
      </c>
      <c r="E270" s="44" t="s">
        <v>3</v>
      </c>
      <c r="F270" s="86" t="s">
        <v>80</v>
      </c>
      <c r="G270" s="87" t="s">
        <v>80</v>
      </c>
      <c r="H270" s="88" t="s">
        <v>80</v>
      </c>
      <c r="I270" s="165"/>
    </row>
    <row r="271" spans="1:9" ht="12.75" customHeight="1" thickBot="1">
      <c r="A271" s="89" t="s">
        <v>18</v>
      </c>
      <c r="B271" s="90"/>
      <c r="C271" s="19" t="s">
        <v>78</v>
      </c>
      <c r="D271" s="20">
        <v>162.93</v>
      </c>
      <c r="E271" s="26" t="s">
        <v>3</v>
      </c>
      <c r="F271" s="91" t="s">
        <v>19</v>
      </c>
      <c r="G271" s="92" t="s">
        <v>101</v>
      </c>
      <c r="H271" s="93" t="s">
        <v>101</v>
      </c>
      <c r="I271" s="165"/>
    </row>
    <row r="272" spans="1:9" ht="12.75" thickBot="1">
      <c r="A272" s="130"/>
      <c r="B272" s="131"/>
      <c r="C272" s="131"/>
      <c r="D272" s="131"/>
      <c r="E272" s="131"/>
      <c r="F272" s="131"/>
      <c r="G272" s="131"/>
      <c r="H272" s="132"/>
      <c r="I272" s="165"/>
    </row>
    <row r="273" spans="1:9" ht="12">
      <c r="A273" s="11" t="s">
        <v>29</v>
      </c>
      <c r="B273" s="12" t="s">
        <v>23</v>
      </c>
      <c r="C273" s="12" t="s">
        <v>24</v>
      </c>
      <c r="D273" s="12" t="s">
        <v>25</v>
      </c>
      <c r="E273" s="135" t="s">
        <v>26</v>
      </c>
      <c r="F273" s="169"/>
      <c r="G273" s="135" t="s">
        <v>27</v>
      </c>
      <c r="H273" s="136"/>
      <c r="I273" s="165"/>
    </row>
    <row r="274" spans="1:9" ht="24">
      <c r="A274" s="22" t="s">
        <v>33</v>
      </c>
      <c r="B274" s="14" t="s">
        <v>30</v>
      </c>
      <c r="C274" s="15" t="s">
        <v>260</v>
      </c>
      <c r="D274" s="14" t="s">
        <v>5</v>
      </c>
      <c r="E274" s="108" t="s">
        <v>28</v>
      </c>
      <c r="F274" s="108"/>
      <c r="G274" s="109">
        <f>SUM(D276:D278)/3</f>
        <v>786.1333333333333</v>
      </c>
      <c r="H274" s="110"/>
      <c r="I274" s="165"/>
    </row>
    <row r="275" spans="1:9" ht="12">
      <c r="A275" s="78"/>
      <c r="B275" s="79"/>
      <c r="C275" s="79"/>
      <c r="D275" s="79"/>
      <c r="E275" s="79"/>
      <c r="F275" s="79"/>
      <c r="G275" s="79"/>
      <c r="H275" s="80"/>
      <c r="I275" s="165"/>
    </row>
    <row r="276" spans="1:9" ht="22.5" customHeight="1">
      <c r="A276" s="60" t="s">
        <v>35</v>
      </c>
      <c r="B276" s="61"/>
      <c r="C276" s="49" t="s">
        <v>219</v>
      </c>
      <c r="D276" s="29">
        <v>1029</v>
      </c>
      <c r="E276" s="18" t="s">
        <v>5</v>
      </c>
      <c r="F276" s="62" t="s">
        <v>37</v>
      </c>
      <c r="G276" s="62"/>
      <c r="H276" s="63"/>
      <c r="I276" s="165"/>
    </row>
    <row r="277" spans="1:9" ht="24" customHeight="1">
      <c r="A277" s="64" t="s">
        <v>36</v>
      </c>
      <c r="B277" s="65"/>
      <c r="C277" s="49" t="s">
        <v>219</v>
      </c>
      <c r="D277" s="17">
        <v>796</v>
      </c>
      <c r="E277" s="50" t="s">
        <v>5</v>
      </c>
      <c r="F277" s="133" t="s">
        <v>12</v>
      </c>
      <c r="G277" s="133"/>
      <c r="H277" s="134"/>
      <c r="I277" s="165"/>
    </row>
    <row r="278" spans="1:9" ht="12.75" customHeight="1" thickBot="1">
      <c r="A278" s="66" t="s">
        <v>13</v>
      </c>
      <c r="B278" s="67"/>
      <c r="C278" s="51" t="s">
        <v>219</v>
      </c>
      <c r="D278" s="20">
        <v>533.4</v>
      </c>
      <c r="E278" s="21" t="s">
        <v>5</v>
      </c>
      <c r="F278" s="68" t="s">
        <v>14</v>
      </c>
      <c r="G278" s="68"/>
      <c r="H278" s="69"/>
      <c r="I278" s="165"/>
    </row>
    <row r="279" spans="1:9" ht="12.75" thickBot="1">
      <c r="A279" s="119"/>
      <c r="B279" s="120"/>
      <c r="C279" s="120"/>
      <c r="D279" s="120"/>
      <c r="E279" s="120"/>
      <c r="F279" s="120"/>
      <c r="G279" s="120"/>
      <c r="H279" s="121"/>
      <c r="I279" s="165"/>
    </row>
    <row r="280" spans="1:9" ht="12">
      <c r="A280" s="11" t="s">
        <v>29</v>
      </c>
      <c r="B280" s="12" t="s">
        <v>23</v>
      </c>
      <c r="C280" s="12" t="s">
        <v>24</v>
      </c>
      <c r="D280" s="12" t="s">
        <v>25</v>
      </c>
      <c r="E280" s="73" t="s">
        <v>26</v>
      </c>
      <c r="F280" s="73"/>
      <c r="G280" s="73" t="s">
        <v>27</v>
      </c>
      <c r="H280" s="74"/>
      <c r="I280" s="165"/>
    </row>
    <row r="281" spans="1:9" ht="24">
      <c r="A281" s="22" t="s">
        <v>33</v>
      </c>
      <c r="B281" s="14" t="s">
        <v>30</v>
      </c>
      <c r="C281" s="15" t="s">
        <v>32</v>
      </c>
      <c r="D281" s="14" t="s">
        <v>5</v>
      </c>
      <c r="E281" s="108" t="s">
        <v>28</v>
      </c>
      <c r="F281" s="108"/>
      <c r="G281" s="109">
        <f>SUM(D283:D285)/3</f>
        <v>787.4666666666667</v>
      </c>
      <c r="H281" s="110"/>
      <c r="I281" s="165"/>
    </row>
    <row r="282" spans="1:9" ht="12">
      <c r="A282" s="78"/>
      <c r="B282" s="79"/>
      <c r="C282" s="79"/>
      <c r="D282" s="79"/>
      <c r="E282" s="79"/>
      <c r="F282" s="79"/>
      <c r="G282" s="79"/>
      <c r="H282" s="80"/>
      <c r="I282" s="165"/>
    </row>
    <row r="283" spans="1:9" ht="24" customHeight="1">
      <c r="A283" s="60" t="s">
        <v>35</v>
      </c>
      <c r="B283" s="61"/>
      <c r="C283" s="49" t="s">
        <v>11</v>
      </c>
      <c r="D283" s="29">
        <v>1029</v>
      </c>
      <c r="E283" s="18" t="s">
        <v>5</v>
      </c>
      <c r="F283" s="62" t="s">
        <v>37</v>
      </c>
      <c r="G283" s="62"/>
      <c r="H283" s="63"/>
      <c r="I283" s="165"/>
    </row>
    <row r="284" spans="1:9" ht="24" customHeight="1">
      <c r="A284" s="64" t="s">
        <v>36</v>
      </c>
      <c r="B284" s="65"/>
      <c r="C284" s="52" t="s">
        <v>11</v>
      </c>
      <c r="D284" s="17">
        <v>800</v>
      </c>
      <c r="E284" s="50" t="s">
        <v>5</v>
      </c>
      <c r="F284" s="133" t="s">
        <v>12</v>
      </c>
      <c r="G284" s="133"/>
      <c r="H284" s="134"/>
      <c r="I284" s="165"/>
    </row>
    <row r="285" spans="1:9" ht="24" customHeight="1" thickBot="1">
      <c r="A285" s="66" t="s">
        <v>13</v>
      </c>
      <c r="B285" s="67"/>
      <c r="C285" s="51" t="s">
        <v>11</v>
      </c>
      <c r="D285" s="20">
        <v>533.4</v>
      </c>
      <c r="E285" s="21" t="s">
        <v>5</v>
      </c>
      <c r="F285" s="68" t="s">
        <v>14</v>
      </c>
      <c r="G285" s="68"/>
      <c r="H285" s="69"/>
      <c r="I285" s="165"/>
    </row>
    <row r="286" spans="1:9" ht="12.75" thickBot="1">
      <c r="A286" s="119"/>
      <c r="B286" s="120"/>
      <c r="C286" s="120"/>
      <c r="D286" s="120"/>
      <c r="E286" s="120"/>
      <c r="F286" s="120"/>
      <c r="G286" s="120"/>
      <c r="H286" s="121"/>
      <c r="I286" s="53"/>
    </row>
    <row r="287" spans="1:9" ht="15.75" thickBot="1">
      <c r="A287" s="99" t="s">
        <v>76</v>
      </c>
      <c r="B287" s="100"/>
      <c r="C287" s="100"/>
      <c r="D287" s="100"/>
      <c r="E287" s="100"/>
      <c r="F287" s="100"/>
      <c r="G287" s="100"/>
      <c r="H287" s="101"/>
      <c r="I287" s="53"/>
    </row>
    <row r="288" spans="1:9" ht="17.25" customHeight="1">
      <c r="A288" s="11" t="s">
        <v>29</v>
      </c>
      <c r="B288" s="12" t="s">
        <v>23</v>
      </c>
      <c r="C288" s="12" t="s">
        <v>24</v>
      </c>
      <c r="D288" s="12" t="s">
        <v>25</v>
      </c>
      <c r="E288" s="73" t="s">
        <v>26</v>
      </c>
      <c r="F288" s="73"/>
      <c r="G288" s="73" t="s">
        <v>27</v>
      </c>
      <c r="H288" s="74"/>
      <c r="I288" s="53"/>
    </row>
    <row r="289" spans="1:9" ht="24">
      <c r="A289" s="13" t="s">
        <v>34</v>
      </c>
      <c r="B289" s="14" t="s">
        <v>30</v>
      </c>
      <c r="C289" s="15" t="s">
        <v>85</v>
      </c>
      <c r="D289" s="14" t="s">
        <v>31</v>
      </c>
      <c r="E289" s="108" t="s">
        <v>28</v>
      </c>
      <c r="F289" s="108"/>
      <c r="G289" s="109">
        <f>SUM(D291:D293)/3</f>
        <v>483.3333333333333</v>
      </c>
      <c r="H289" s="110"/>
      <c r="I289" s="53"/>
    </row>
    <row r="290" spans="1:9" ht="12">
      <c r="A290" s="78"/>
      <c r="B290" s="79"/>
      <c r="C290" s="79"/>
      <c r="D290" s="79"/>
      <c r="E290" s="79"/>
      <c r="F290" s="79"/>
      <c r="G290" s="79"/>
      <c r="H290" s="80"/>
      <c r="I290" s="53"/>
    </row>
    <row r="291" spans="1:9" ht="12" customHeight="1">
      <c r="A291" s="81" t="s">
        <v>82</v>
      </c>
      <c r="B291" s="81"/>
      <c r="C291" s="16" t="s">
        <v>81</v>
      </c>
      <c r="D291" s="17">
        <v>450</v>
      </c>
      <c r="E291" s="14" t="s">
        <v>31</v>
      </c>
      <c r="F291" s="127" t="s">
        <v>261</v>
      </c>
      <c r="G291" s="128"/>
      <c r="H291" s="129"/>
      <c r="I291" s="53"/>
    </row>
    <row r="292" spans="1:9" ht="12" customHeight="1">
      <c r="A292" s="81" t="s">
        <v>83</v>
      </c>
      <c r="B292" s="81"/>
      <c r="C292" s="16" t="s">
        <v>81</v>
      </c>
      <c r="D292" s="17">
        <v>500</v>
      </c>
      <c r="E292" s="14" t="s">
        <v>31</v>
      </c>
      <c r="F292" s="127" t="s">
        <v>84</v>
      </c>
      <c r="G292" s="128"/>
      <c r="H292" s="129"/>
      <c r="I292" s="53"/>
    </row>
    <row r="293" spans="1:9" ht="12.75" customHeight="1" thickBot="1">
      <c r="A293" s="81" t="s">
        <v>262</v>
      </c>
      <c r="B293" s="81"/>
      <c r="C293" s="43" t="s">
        <v>81</v>
      </c>
      <c r="D293" s="54">
        <v>500</v>
      </c>
      <c r="E293" s="35" t="s">
        <v>31</v>
      </c>
      <c r="F293" s="124" t="s">
        <v>263</v>
      </c>
      <c r="G293" s="125"/>
      <c r="H293" s="126"/>
      <c r="I293" s="53"/>
    </row>
    <row r="294" spans="1:9" ht="13.5" customHeight="1" thickBot="1">
      <c r="A294" s="105"/>
      <c r="B294" s="106"/>
      <c r="C294" s="106"/>
      <c r="D294" s="106"/>
      <c r="E294" s="106"/>
      <c r="F294" s="106"/>
      <c r="G294" s="106"/>
      <c r="H294" s="107"/>
      <c r="I294" s="53"/>
    </row>
    <row r="295" spans="1:9" ht="15.75" thickBot="1">
      <c r="A295" s="99" t="s">
        <v>208</v>
      </c>
      <c r="B295" s="100"/>
      <c r="C295" s="100"/>
      <c r="D295" s="100"/>
      <c r="E295" s="100"/>
      <c r="F295" s="100"/>
      <c r="G295" s="100"/>
      <c r="H295" s="101"/>
      <c r="I295" s="53"/>
    </row>
    <row r="296" spans="1:9" ht="24" customHeight="1">
      <c r="A296" s="11" t="s">
        <v>29</v>
      </c>
      <c r="B296" s="12" t="s">
        <v>23</v>
      </c>
      <c r="C296" s="12" t="s">
        <v>24</v>
      </c>
      <c r="D296" s="12" t="s">
        <v>25</v>
      </c>
      <c r="E296" s="73" t="s">
        <v>26</v>
      </c>
      <c r="F296" s="73"/>
      <c r="G296" s="73" t="s">
        <v>27</v>
      </c>
      <c r="H296" s="74"/>
      <c r="I296" s="53"/>
    </row>
    <row r="297" spans="1:9" ht="24">
      <c r="A297" s="13" t="s">
        <v>121</v>
      </c>
      <c r="B297" s="14" t="s">
        <v>30</v>
      </c>
      <c r="C297" s="15" t="s">
        <v>209</v>
      </c>
      <c r="D297" s="44" t="s">
        <v>31</v>
      </c>
      <c r="E297" s="108" t="s">
        <v>28</v>
      </c>
      <c r="F297" s="108"/>
      <c r="G297" s="109">
        <f>SUM(D299:D301)/3</f>
        <v>1950</v>
      </c>
      <c r="H297" s="110"/>
      <c r="I297" s="53"/>
    </row>
    <row r="298" spans="1:9" ht="12">
      <c r="A298" s="78"/>
      <c r="B298" s="79"/>
      <c r="C298" s="79"/>
      <c r="D298" s="79"/>
      <c r="E298" s="79"/>
      <c r="F298" s="79"/>
      <c r="G298" s="79"/>
      <c r="H298" s="80"/>
      <c r="I298" s="53"/>
    </row>
    <row r="299" spans="1:9" ht="12" customHeight="1">
      <c r="A299" s="81" t="s">
        <v>87</v>
      </c>
      <c r="B299" s="82"/>
      <c r="C299" s="55" t="s">
        <v>86</v>
      </c>
      <c r="D299" s="29">
        <v>2300</v>
      </c>
      <c r="E299" s="44" t="s">
        <v>31</v>
      </c>
      <c r="F299" s="94" t="s">
        <v>90</v>
      </c>
      <c r="G299" s="95" t="s">
        <v>90</v>
      </c>
      <c r="H299" s="96" t="s">
        <v>90</v>
      </c>
      <c r="I299" s="53"/>
    </row>
    <row r="300" spans="1:9" ht="12" customHeight="1">
      <c r="A300" s="81" t="s">
        <v>88</v>
      </c>
      <c r="B300" s="82"/>
      <c r="C300" s="55" t="s">
        <v>86</v>
      </c>
      <c r="D300" s="17">
        <v>1650</v>
      </c>
      <c r="E300" s="44" t="s">
        <v>31</v>
      </c>
      <c r="F300" s="94" t="s">
        <v>91</v>
      </c>
      <c r="G300" s="95" t="s">
        <v>91</v>
      </c>
      <c r="H300" s="96" t="s">
        <v>91</v>
      </c>
      <c r="I300" s="53"/>
    </row>
    <row r="301" spans="1:9" ht="12.75" customHeight="1" thickBot="1">
      <c r="A301" s="89" t="s">
        <v>89</v>
      </c>
      <c r="B301" s="90"/>
      <c r="C301" s="56" t="s">
        <v>86</v>
      </c>
      <c r="D301" s="20">
        <v>1900</v>
      </c>
      <c r="E301" s="26" t="s">
        <v>31</v>
      </c>
      <c r="F301" s="102" t="s">
        <v>92</v>
      </c>
      <c r="G301" s="103" t="s">
        <v>92</v>
      </c>
      <c r="H301" s="104" t="s">
        <v>92</v>
      </c>
      <c r="I301" s="53"/>
    </row>
    <row r="302" spans="1:9" ht="13.5" customHeight="1" thickBot="1">
      <c r="A302" s="105"/>
      <c r="B302" s="106"/>
      <c r="C302" s="106"/>
      <c r="D302" s="106"/>
      <c r="E302" s="106"/>
      <c r="F302" s="106"/>
      <c r="G302" s="106"/>
      <c r="H302" s="107"/>
      <c r="I302" s="53"/>
    </row>
  </sheetData>
  <sheetProtection/>
  <mergeCells count="510">
    <mergeCell ref="A11:B11"/>
    <mergeCell ref="F11:H11"/>
    <mergeCell ref="A12:B12"/>
    <mergeCell ref="F12:H12"/>
    <mergeCell ref="A13:H13"/>
    <mergeCell ref="E7:F7"/>
    <mergeCell ref="G7:H7"/>
    <mergeCell ref="E8:F8"/>
    <mergeCell ref="G8:H8"/>
    <mergeCell ref="A9:H9"/>
    <mergeCell ref="A10:B10"/>
    <mergeCell ref="F10:H10"/>
    <mergeCell ref="A224:H224"/>
    <mergeCell ref="A225:B225"/>
    <mergeCell ref="F225:H225"/>
    <mergeCell ref="A226:B226"/>
    <mergeCell ref="F226:H226"/>
    <mergeCell ref="A26:B26"/>
    <mergeCell ref="F26:H26"/>
    <mergeCell ref="A217:H217"/>
    <mergeCell ref="F220:H220"/>
    <mergeCell ref="A221:H221"/>
    <mergeCell ref="E222:F222"/>
    <mergeCell ref="G222:H222"/>
    <mergeCell ref="E223:F223"/>
    <mergeCell ref="G223:H223"/>
    <mergeCell ref="F219:H219"/>
    <mergeCell ref="G280:H280"/>
    <mergeCell ref="A302:H302"/>
    <mergeCell ref="A265:H265"/>
    <mergeCell ref="A246:H246"/>
    <mergeCell ref="A250:H250"/>
    <mergeCell ref="E251:F251"/>
    <mergeCell ref="A227:B227"/>
    <mergeCell ref="F227:H227"/>
    <mergeCell ref="A220:B220"/>
    <mergeCell ref="A163:B163"/>
    <mergeCell ref="F163:H163"/>
    <mergeCell ref="A25:B25"/>
    <mergeCell ref="F25:H25"/>
    <mergeCell ref="A137:H137"/>
    <mergeCell ref="A144:H144"/>
    <mergeCell ref="A179:H179"/>
    <mergeCell ref="E180:F180"/>
    <mergeCell ref="G180:H180"/>
    <mergeCell ref="E181:F181"/>
    <mergeCell ref="G181:H181"/>
    <mergeCell ref="A182:H182"/>
    <mergeCell ref="A183:B183"/>
    <mergeCell ref="F183:H183"/>
    <mergeCell ref="A184:B184"/>
    <mergeCell ref="F184:H184"/>
    <mergeCell ref="A185:B185"/>
    <mergeCell ref="F185:H185"/>
    <mergeCell ref="A186:H186"/>
    <mergeCell ref="E187:F187"/>
    <mergeCell ref="G187:H187"/>
    <mergeCell ref="E188:F188"/>
    <mergeCell ref="G188:H188"/>
    <mergeCell ref="A189:H189"/>
    <mergeCell ref="A190:B190"/>
    <mergeCell ref="F190:H190"/>
    <mergeCell ref="A191:B191"/>
    <mergeCell ref="F191:H191"/>
    <mergeCell ref="A192:B192"/>
    <mergeCell ref="F192:H192"/>
    <mergeCell ref="G194:H194"/>
    <mergeCell ref="E195:F195"/>
    <mergeCell ref="G195:H195"/>
    <mergeCell ref="A196:H196"/>
    <mergeCell ref="A197:B197"/>
    <mergeCell ref="F197:H197"/>
    <mergeCell ref="E132:F132"/>
    <mergeCell ref="G132:H132"/>
    <mergeCell ref="E138:F138"/>
    <mergeCell ref="G138:H138"/>
    <mergeCell ref="E139:F139"/>
    <mergeCell ref="F283:H283"/>
    <mergeCell ref="A193:H193"/>
    <mergeCell ref="E194:F194"/>
    <mergeCell ref="G139:H139"/>
    <mergeCell ref="A140:H140"/>
    <mergeCell ref="A99:B99"/>
    <mergeCell ref="E102:F102"/>
    <mergeCell ref="A141:B141"/>
    <mergeCell ref="F99:H99"/>
    <mergeCell ref="A100:B100"/>
    <mergeCell ref="F100:H100"/>
    <mergeCell ref="F136:H136"/>
    <mergeCell ref="F141:H141"/>
    <mergeCell ref="E131:F131"/>
    <mergeCell ref="G131:H131"/>
    <mergeCell ref="A93:B93"/>
    <mergeCell ref="F93:H93"/>
    <mergeCell ref="A133:H133"/>
    <mergeCell ref="A94:H94"/>
    <mergeCell ref="A129:H129"/>
    <mergeCell ref="E95:F95"/>
    <mergeCell ref="G95:H95"/>
    <mergeCell ref="E96:F96"/>
    <mergeCell ref="G96:H96"/>
    <mergeCell ref="A97:H97"/>
    <mergeCell ref="F134:H134"/>
    <mergeCell ref="A135:B135"/>
    <mergeCell ref="F135:H135"/>
    <mergeCell ref="A98:B98"/>
    <mergeCell ref="F98:H98"/>
    <mergeCell ref="A90:H90"/>
    <mergeCell ref="A91:B91"/>
    <mergeCell ref="F91:H91"/>
    <mergeCell ref="A92:B92"/>
    <mergeCell ref="F92:H92"/>
    <mergeCell ref="F284:H284"/>
    <mergeCell ref="A285:B285"/>
    <mergeCell ref="F285:H285"/>
    <mergeCell ref="A79:B79"/>
    <mergeCell ref="A269:B269"/>
    <mergeCell ref="A36:H36"/>
    <mergeCell ref="G88:H88"/>
    <mergeCell ref="A87:H87"/>
    <mergeCell ref="E281:F281"/>
    <mergeCell ref="G281:H281"/>
    <mergeCell ref="G38:H38"/>
    <mergeCell ref="E37:F37"/>
    <mergeCell ref="G37:H37"/>
    <mergeCell ref="A62:B62"/>
    <mergeCell ref="A5:H5"/>
    <mergeCell ref="A76:H76"/>
    <mergeCell ref="A18:B18"/>
    <mergeCell ref="F18:H18"/>
    <mergeCell ref="A19:B19"/>
    <mergeCell ref="F19:H19"/>
    <mergeCell ref="G14:H14"/>
    <mergeCell ref="E15:F15"/>
    <mergeCell ref="G15:H15"/>
    <mergeCell ref="I265:I285"/>
    <mergeCell ref="A2:H2"/>
    <mergeCell ref="A77:B77"/>
    <mergeCell ref="F77:H77"/>
    <mergeCell ref="E273:F273"/>
    <mergeCell ref="F79:H79"/>
    <mergeCell ref="E38:F38"/>
    <mergeCell ref="F71:H71"/>
    <mergeCell ref="A72:B72"/>
    <mergeCell ref="F72:H72"/>
    <mergeCell ref="B3:H3"/>
    <mergeCell ref="B4:H4"/>
    <mergeCell ref="F78:H78"/>
    <mergeCell ref="F40:H40"/>
    <mergeCell ref="A41:B41"/>
    <mergeCell ref="F41:H41"/>
    <mergeCell ref="E14:F14"/>
    <mergeCell ref="A54:H54"/>
    <mergeCell ref="A20:H20"/>
    <mergeCell ref="A6:H6"/>
    <mergeCell ref="A66:H66"/>
    <mergeCell ref="A80:H80"/>
    <mergeCell ref="A65:H65"/>
    <mergeCell ref="F64:H64"/>
    <mergeCell ref="A70:B70"/>
    <mergeCell ref="F70:H70"/>
    <mergeCell ref="A71:B71"/>
    <mergeCell ref="A130:H130"/>
    <mergeCell ref="F86:H86"/>
    <mergeCell ref="E88:F88"/>
    <mergeCell ref="A1:B1"/>
    <mergeCell ref="F1:H1"/>
    <mergeCell ref="C1:E1"/>
    <mergeCell ref="A78:B78"/>
    <mergeCell ref="E74:F74"/>
    <mergeCell ref="G74:H74"/>
    <mergeCell ref="E75:F75"/>
    <mergeCell ref="F148:H148"/>
    <mergeCell ref="A149:B149"/>
    <mergeCell ref="F149:H149"/>
    <mergeCell ref="A134:B134"/>
    <mergeCell ref="A136:B136"/>
    <mergeCell ref="A84:B84"/>
    <mergeCell ref="F84:H84"/>
    <mergeCell ref="A85:B85"/>
    <mergeCell ref="F85:H85"/>
    <mergeCell ref="A86:B86"/>
    <mergeCell ref="E145:F145"/>
    <mergeCell ref="G145:H145"/>
    <mergeCell ref="A142:B142"/>
    <mergeCell ref="F142:H142"/>
    <mergeCell ref="A143:B143"/>
    <mergeCell ref="F143:H143"/>
    <mergeCell ref="A151:H151"/>
    <mergeCell ref="E152:F152"/>
    <mergeCell ref="G152:H152"/>
    <mergeCell ref="E153:F153"/>
    <mergeCell ref="G153:H153"/>
    <mergeCell ref="F150:H150"/>
    <mergeCell ref="A150:B150"/>
    <mergeCell ref="A161:H161"/>
    <mergeCell ref="A154:H154"/>
    <mergeCell ref="A155:B155"/>
    <mergeCell ref="F155:H155"/>
    <mergeCell ref="A157:B157"/>
    <mergeCell ref="F157:H157"/>
    <mergeCell ref="G160:H160"/>
    <mergeCell ref="A156:B156"/>
    <mergeCell ref="F156:H156"/>
    <mergeCell ref="A16:H16"/>
    <mergeCell ref="A42:B42"/>
    <mergeCell ref="F42:H42"/>
    <mergeCell ref="E201:F201"/>
    <mergeCell ref="G201:H201"/>
    <mergeCell ref="A17:B17"/>
    <mergeCell ref="F17:H17"/>
    <mergeCell ref="A171:B171"/>
    <mergeCell ref="F171:H171"/>
    <mergeCell ref="E52:F52"/>
    <mergeCell ref="G52:H52"/>
    <mergeCell ref="E53:F53"/>
    <mergeCell ref="G53:H53"/>
    <mergeCell ref="F63:H63"/>
    <mergeCell ref="A64:B64"/>
    <mergeCell ref="E202:F202"/>
    <mergeCell ref="G202:H202"/>
    <mergeCell ref="A147:H147"/>
    <mergeCell ref="A148:B148"/>
    <mergeCell ref="E167:F167"/>
    <mergeCell ref="A203:H203"/>
    <mergeCell ref="A204:B204"/>
    <mergeCell ref="F204:H204"/>
    <mergeCell ref="A198:B198"/>
    <mergeCell ref="F198:H198"/>
    <mergeCell ref="A199:B199"/>
    <mergeCell ref="G167:H167"/>
    <mergeCell ref="A55:B55"/>
    <mergeCell ref="F55:H55"/>
    <mergeCell ref="A165:H165"/>
    <mergeCell ref="E146:F146"/>
    <mergeCell ref="G146:H146"/>
    <mergeCell ref="A63:B63"/>
    <mergeCell ref="E68:F68"/>
    <mergeCell ref="G68:H68"/>
    <mergeCell ref="A69:H69"/>
    <mergeCell ref="A206:B206"/>
    <mergeCell ref="F206:H206"/>
    <mergeCell ref="E174:F174"/>
    <mergeCell ref="G174:H174"/>
    <mergeCell ref="G173:H173"/>
    <mergeCell ref="F169:H169"/>
    <mergeCell ref="A205:B205"/>
    <mergeCell ref="F205:H205"/>
    <mergeCell ref="F199:H199"/>
    <mergeCell ref="A200:H200"/>
    <mergeCell ref="A172:H172"/>
    <mergeCell ref="A170:B170"/>
    <mergeCell ref="E21:F21"/>
    <mergeCell ref="G21:H21"/>
    <mergeCell ref="E22:F22"/>
    <mergeCell ref="G22:H22"/>
    <mergeCell ref="A23:H23"/>
    <mergeCell ref="F56:H56"/>
    <mergeCell ref="A57:B57"/>
    <mergeCell ref="F57:H57"/>
    <mergeCell ref="A24:B24"/>
    <mergeCell ref="F24:H24"/>
    <mergeCell ref="E166:F166"/>
    <mergeCell ref="G166:H166"/>
    <mergeCell ref="A158:H158"/>
    <mergeCell ref="A44:H44"/>
    <mergeCell ref="A56:B56"/>
    <mergeCell ref="E159:F159"/>
    <mergeCell ref="G159:H159"/>
    <mergeCell ref="E160:F160"/>
    <mergeCell ref="A168:H168"/>
    <mergeCell ref="A169:B169"/>
    <mergeCell ref="A58:H58"/>
    <mergeCell ref="E59:F59"/>
    <mergeCell ref="G59:H59"/>
    <mergeCell ref="E60:F60"/>
    <mergeCell ref="G60:H60"/>
    <mergeCell ref="A61:H61"/>
    <mergeCell ref="E67:F67"/>
    <mergeCell ref="G67:H67"/>
    <mergeCell ref="A175:H175"/>
    <mergeCell ref="E245:F245"/>
    <mergeCell ref="F62:H62"/>
    <mergeCell ref="A162:B162"/>
    <mergeCell ref="F162:H162"/>
    <mergeCell ref="A164:B164"/>
    <mergeCell ref="F164:H164"/>
    <mergeCell ref="G245:H245"/>
    <mergeCell ref="F178:H178"/>
    <mergeCell ref="A242:H242"/>
    <mergeCell ref="E173:F173"/>
    <mergeCell ref="F170:H170"/>
    <mergeCell ref="A177:B177"/>
    <mergeCell ref="F177:H177"/>
    <mergeCell ref="A243:H243"/>
    <mergeCell ref="E244:F244"/>
    <mergeCell ref="G244:H244"/>
    <mergeCell ref="A207:H207"/>
    <mergeCell ref="E208:F208"/>
    <mergeCell ref="G208:H208"/>
    <mergeCell ref="E209:F209"/>
    <mergeCell ref="A247:B247"/>
    <mergeCell ref="F247:H247"/>
    <mergeCell ref="A248:B248"/>
    <mergeCell ref="F248:H248"/>
    <mergeCell ref="A249:B249"/>
    <mergeCell ref="F249:H249"/>
    <mergeCell ref="G209:H209"/>
    <mergeCell ref="A210:H210"/>
    <mergeCell ref="A211:B211"/>
    <mergeCell ref="G251:H251"/>
    <mergeCell ref="E252:F252"/>
    <mergeCell ref="G252:H252"/>
    <mergeCell ref="A253:H253"/>
    <mergeCell ref="A254:B254"/>
    <mergeCell ref="F254:H254"/>
    <mergeCell ref="A255:B255"/>
    <mergeCell ref="F255:H255"/>
    <mergeCell ref="A256:B256"/>
    <mergeCell ref="F256:H256"/>
    <mergeCell ref="A262:B262"/>
    <mergeCell ref="F262:H262"/>
    <mergeCell ref="A263:B263"/>
    <mergeCell ref="F263:H263"/>
    <mergeCell ref="A264:H264"/>
    <mergeCell ref="E258:F258"/>
    <mergeCell ref="G258:H258"/>
    <mergeCell ref="E259:F259"/>
    <mergeCell ref="G259:H259"/>
    <mergeCell ref="A260:H260"/>
    <mergeCell ref="F269:H269"/>
    <mergeCell ref="A270:B270"/>
    <mergeCell ref="A283:B283"/>
    <mergeCell ref="A284:B284"/>
    <mergeCell ref="A176:B176"/>
    <mergeCell ref="F176:H176"/>
    <mergeCell ref="A178:B178"/>
    <mergeCell ref="A257:H257"/>
    <mergeCell ref="A261:B261"/>
    <mergeCell ref="F261:H261"/>
    <mergeCell ref="A278:B278"/>
    <mergeCell ref="F278:H278"/>
    <mergeCell ref="A279:H279"/>
    <mergeCell ref="A287:H287"/>
    <mergeCell ref="A275:H275"/>
    <mergeCell ref="G274:H274"/>
    <mergeCell ref="E274:F274"/>
    <mergeCell ref="E280:F280"/>
    <mergeCell ref="A286:H286"/>
    <mergeCell ref="A282:H282"/>
    <mergeCell ref="A271:B271"/>
    <mergeCell ref="F271:H271"/>
    <mergeCell ref="A276:B276"/>
    <mergeCell ref="F276:H276"/>
    <mergeCell ref="F277:H277"/>
    <mergeCell ref="G273:H273"/>
    <mergeCell ref="E266:F266"/>
    <mergeCell ref="G266:H266"/>
    <mergeCell ref="E267:F267"/>
    <mergeCell ref="G267:H267"/>
    <mergeCell ref="A268:H268"/>
    <mergeCell ref="A291:B291"/>
    <mergeCell ref="F291:H291"/>
    <mergeCell ref="A272:H272"/>
    <mergeCell ref="A277:B277"/>
    <mergeCell ref="F270:H270"/>
    <mergeCell ref="A293:B293"/>
    <mergeCell ref="F293:H293"/>
    <mergeCell ref="E288:F288"/>
    <mergeCell ref="G288:H288"/>
    <mergeCell ref="E289:F289"/>
    <mergeCell ref="G289:H289"/>
    <mergeCell ref="A290:H290"/>
    <mergeCell ref="A292:B292"/>
    <mergeCell ref="F292:H292"/>
    <mergeCell ref="F211:H211"/>
    <mergeCell ref="A212:B212"/>
    <mergeCell ref="F212:H212"/>
    <mergeCell ref="A213:B213"/>
    <mergeCell ref="F213:H213"/>
    <mergeCell ref="A214:H214"/>
    <mergeCell ref="E215:F215"/>
    <mergeCell ref="G215:H215"/>
    <mergeCell ref="E216:F216"/>
    <mergeCell ref="G216:H216"/>
    <mergeCell ref="A228:H228"/>
    <mergeCell ref="E229:F229"/>
    <mergeCell ref="G229:H229"/>
    <mergeCell ref="A218:B218"/>
    <mergeCell ref="F218:H218"/>
    <mergeCell ref="A219:B219"/>
    <mergeCell ref="E230:F230"/>
    <mergeCell ref="G230:H230"/>
    <mergeCell ref="A231:H231"/>
    <mergeCell ref="A232:B232"/>
    <mergeCell ref="F232:H232"/>
    <mergeCell ref="A233:B233"/>
    <mergeCell ref="F233:H233"/>
    <mergeCell ref="A234:B234"/>
    <mergeCell ref="F234:H234"/>
    <mergeCell ref="A235:H235"/>
    <mergeCell ref="E236:F236"/>
    <mergeCell ref="G236:H236"/>
    <mergeCell ref="E237:F237"/>
    <mergeCell ref="G237:H237"/>
    <mergeCell ref="A238:H238"/>
    <mergeCell ref="A239:B239"/>
    <mergeCell ref="F239:H239"/>
    <mergeCell ref="A240:B240"/>
    <mergeCell ref="F240:H240"/>
    <mergeCell ref="A241:B241"/>
    <mergeCell ref="F241:H241"/>
    <mergeCell ref="A73:H73"/>
    <mergeCell ref="A101:H101"/>
    <mergeCell ref="E81:F81"/>
    <mergeCell ref="G81:H81"/>
    <mergeCell ref="E82:F82"/>
    <mergeCell ref="G82:H82"/>
    <mergeCell ref="A83:H83"/>
    <mergeCell ref="G75:H75"/>
    <mergeCell ref="E89:F89"/>
    <mergeCell ref="G89:H89"/>
    <mergeCell ref="G102:H102"/>
    <mergeCell ref="E103:F103"/>
    <mergeCell ref="G103:H103"/>
    <mergeCell ref="A104:H104"/>
    <mergeCell ref="A105:B105"/>
    <mergeCell ref="F105:H105"/>
    <mergeCell ref="A106:B106"/>
    <mergeCell ref="F106:H106"/>
    <mergeCell ref="A107:B107"/>
    <mergeCell ref="F107:H107"/>
    <mergeCell ref="A108:H108"/>
    <mergeCell ref="E109:F109"/>
    <mergeCell ref="G109:H109"/>
    <mergeCell ref="E110:F110"/>
    <mergeCell ref="G110:H110"/>
    <mergeCell ref="A111:H111"/>
    <mergeCell ref="A112:B112"/>
    <mergeCell ref="F112:H112"/>
    <mergeCell ref="A113:B113"/>
    <mergeCell ref="F113:H113"/>
    <mergeCell ref="A114:B114"/>
    <mergeCell ref="F114:H114"/>
    <mergeCell ref="A115:H115"/>
    <mergeCell ref="E116:F116"/>
    <mergeCell ref="G116:H116"/>
    <mergeCell ref="E117:F117"/>
    <mergeCell ref="G117:H117"/>
    <mergeCell ref="A118:H118"/>
    <mergeCell ref="A119:B119"/>
    <mergeCell ref="F119:H119"/>
    <mergeCell ref="A120:B120"/>
    <mergeCell ref="F120:H120"/>
    <mergeCell ref="A121:B121"/>
    <mergeCell ref="F121:H121"/>
    <mergeCell ref="A122:H122"/>
    <mergeCell ref="E123:F123"/>
    <mergeCell ref="G123:H123"/>
    <mergeCell ref="E124:F124"/>
    <mergeCell ref="G124:H124"/>
    <mergeCell ref="A125:H125"/>
    <mergeCell ref="A126:B126"/>
    <mergeCell ref="F126:H126"/>
    <mergeCell ref="A127:B127"/>
    <mergeCell ref="F127:H127"/>
    <mergeCell ref="A128:B128"/>
    <mergeCell ref="F128:H128"/>
    <mergeCell ref="A295:H295"/>
    <mergeCell ref="A301:B301"/>
    <mergeCell ref="F301:H301"/>
    <mergeCell ref="A294:H294"/>
    <mergeCell ref="E296:F296"/>
    <mergeCell ref="G296:H296"/>
    <mergeCell ref="E297:F297"/>
    <mergeCell ref="G297:H297"/>
    <mergeCell ref="A298:H298"/>
    <mergeCell ref="A299:B299"/>
    <mergeCell ref="F299:H299"/>
    <mergeCell ref="A300:B300"/>
    <mergeCell ref="F300:H300"/>
    <mergeCell ref="A27:H27"/>
    <mergeCell ref="E45:F45"/>
    <mergeCell ref="G45:H45"/>
    <mergeCell ref="E46:F46"/>
    <mergeCell ref="G46:H46"/>
    <mergeCell ref="A47:H47"/>
    <mergeCell ref="A43:H43"/>
    <mergeCell ref="A39:H39"/>
    <mergeCell ref="A40:B40"/>
    <mergeCell ref="A51:H51"/>
    <mergeCell ref="A48:B48"/>
    <mergeCell ref="F48:H48"/>
    <mergeCell ref="A49:B49"/>
    <mergeCell ref="F49:H49"/>
    <mergeCell ref="A50:B50"/>
    <mergeCell ref="F50:H50"/>
    <mergeCell ref="A28:H28"/>
    <mergeCell ref="E29:F29"/>
    <mergeCell ref="G29:H29"/>
    <mergeCell ref="E30:F30"/>
    <mergeCell ref="G30:H30"/>
    <mergeCell ref="A31:H31"/>
    <mergeCell ref="A35:H35"/>
    <mergeCell ref="A32:B32"/>
    <mergeCell ref="F32:H32"/>
    <mergeCell ref="A33:B33"/>
    <mergeCell ref="F33:H33"/>
    <mergeCell ref="A34:B34"/>
    <mergeCell ref="F34:H34"/>
  </mergeCells>
  <printOptions horizontalCentered="1"/>
  <pageMargins left="0.7874015748031497" right="0.3937007874015748" top="0.3937007874015748" bottom="0.3937007874015748" header="0" footer="0"/>
  <pageSetup fitToHeight="0" fitToWidth="1" horizontalDpi="600" verticalDpi="600" orientation="portrait" paperSize="9" scale="67" r:id="rId4"/>
  <headerFooter alignWithMargins="0">
    <oddFooter>&amp;CPágina &amp;P de &amp;N</oddFooter>
  </headerFooter>
  <drawing r:id="rId3"/>
  <legacyDrawing r:id="rId2"/>
  <oleObjects>
    <oleObject progId="" shapeId="163079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SOCE - Sociedade Capixaba de Educação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Usuário</cp:lastModifiedBy>
  <cp:lastPrinted>2023-02-24T11:31:13Z</cp:lastPrinted>
  <dcterms:created xsi:type="dcterms:W3CDTF">2010-11-30T10:21:56Z</dcterms:created>
  <dcterms:modified xsi:type="dcterms:W3CDTF">2023-02-24T11:31:27Z</dcterms:modified>
  <cp:category/>
  <cp:version/>
  <cp:contentType/>
  <cp:contentStatus/>
</cp:coreProperties>
</file>