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 tabRatio="871" activeTab="1"/>
  </bookViews>
  <sheets>
    <sheet name="P.ORÇ." sheetId="6" r:id="rId1"/>
    <sheet name="M. CÁLCULO" sheetId="5" r:id="rId2"/>
    <sheet name="CRONOGRAMA" sheetId="2" r:id="rId3"/>
    <sheet name="COMPOSIÇÕES" sheetId="7" r:id="rId4"/>
  </sheets>
  <definedNames>
    <definedName name="_xlnm.Print_Area" localSheetId="2">CRONOGRAMA!$A$1:$P$26</definedName>
    <definedName name="_xlnm.Print_Area" localSheetId="1">'M. CÁLCULO'!$A$1:$I$47</definedName>
    <definedName name="_xlnm.Print_Area" localSheetId="0">P.ORÇ.!$A$1:$I$41</definedName>
  </definedNames>
  <calcPr calcId="144525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9" i="6" l="1"/>
  <c r="I13" i="2" l="1"/>
  <c r="C11" i="2"/>
  <c r="C8" i="2"/>
  <c r="I32" i="7"/>
  <c r="I62" i="7"/>
  <c r="K12" i="6"/>
  <c r="K15" i="6"/>
  <c r="K18" i="6"/>
  <c r="K19" i="6"/>
  <c r="K20" i="6"/>
  <c r="K25" i="6"/>
  <c r="K28" i="6"/>
  <c r="K31" i="6"/>
  <c r="K32" i="6"/>
  <c r="K33" i="6"/>
  <c r="K8" i="6"/>
  <c r="F36" i="5"/>
  <c r="I36" i="5" s="1"/>
  <c r="E32" i="5"/>
  <c r="I32" i="5" s="1"/>
  <c r="F27" i="6" s="1"/>
  <c r="F28" i="5"/>
  <c r="I28" i="5" s="1"/>
  <c r="I40" i="5"/>
  <c r="F33" i="6" s="1"/>
  <c r="I38" i="5"/>
  <c r="I37" i="5"/>
  <c r="I33" i="5"/>
  <c r="F28" i="6" s="1"/>
  <c r="I30" i="5"/>
  <c r="I29" i="5"/>
  <c r="I27" i="5"/>
  <c r="F25" i="6" s="1"/>
  <c r="E18" i="5"/>
  <c r="I18" i="5" s="1"/>
  <c r="F18" i="6" s="1"/>
  <c r="I23" i="5"/>
  <c r="F20" i="6" s="1"/>
  <c r="I21" i="5"/>
  <c r="I20" i="5"/>
  <c r="I19" i="5"/>
  <c r="E35" i="5" l="1"/>
  <c r="I35" i="5" s="1"/>
  <c r="F31" i="6" s="1"/>
  <c r="I39" i="5"/>
  <c r="F32" i="6" s="1"/>
  <c r="I31" i="5"/>
  <c r="F26" i="6" s="1"/>
  <c r="I22" i="5"/>
  <c r="F19" i="6" s="1"/>
  <c r="I16" i="5"/>
  <c r="F15" i="6" s="1"/>
  <c r="I15" i="5"/>
  <c r="F14" i="6" s="1"/>
  <c r="I11" i="5"/>
  <c r="I10" i="5"/>
  <c r="J63" i="7"/>
  <c r="J33" i="7"/>
  <c r="I42" i="7"/>
  <c r="I41" i="7"/>
  <c r="I11" i="7"/>
  <c r="H15" i="6" l="1"/>
  <c r="G28" i="6"/>
  <c r="H28" i="6" s="1"/>
  <c r="G15" i="6"/>
  <c r="I13" i="5"/>
  <c r="I12" i="5"/>
  <c r="F12" i="6"/>
  <c r="G25" i="6"/>
  <c r="H25" i="6" s="1"/>
  <c r="G31" i="6"/>
  <c r="H31" i="6" s="1"/>
  <c r="G32" i="6"/>
  <c r="H32" i="6" s="1"/>
  <c r="G33" i="6"/>
  <c r="H33" i="6" s="1"/>
  <c r="I14" i="5" l="1"/>
  <c r="H34" i="6"/>
  <c r="I57" i="7" l="1"/>
  <c r="I56" i="7"/>
  <c r="J53" i="7"/>
  <c r="J48" i="7"/>
  <c r="J42" i="7"/>
  <c r="J41" i="7"/>
  <c r="J23" i="7"/>
  <c r="I27" i="7" s="1"/>
  <c r="J18" i="7"/>
  <c r="I26" i="7" s="1"/>
  <c r="J11" i="7"/>
  <c r="J43" i="7" l="1"/>
  <c r="I55" i="7" s="1"/>
  <c r="I59" i="7" s="1"/>
  <c r="I60" i="7" s="1"/>
  <c r="I61" i="7" s="1"/>
  <c r="J13" i="7"/>
  <c r="I25" i="7" s="1"/>
  <c r="I29" i="7" s="1"/>
  <c r="I30" i="7" s="1"/>
  <c r="I31" i="7" s="1"/>
  <c r="J14" i="6" l="1"/>
  <c r="K14" i="6" s="1"/>
  <c r="J27" i="6" l="1"/>
  <c r="J13" i="6"/>
  <c r="J26" i="6" l="1"/>
  <c r="K13" i="6"/>
  <c r="K27" i="6"/>
  <c r="G27" i="6" s="1"/>
  <c r="H27" i="6" s="1"/>
  <c r="G13" i="6"/>
  <c r="G14" i="6"/>
  <c r="H14" i="6" s="1"/>
  <c r="K26" i="6" l="1"/>
  <c r="G26" i="6" s="1"/>
  <c r="H26" i="6" s="1"/>
  <c r="H35" i="6" s="1"/>
  <c r="C14" i="2" s="1"/>
  <c r="F13" i="6"/>
  <c r="H13" i="6" s="1"/>
  <c r="M16" i="2" l="1"/>
  <c r="M17" i="2" s="1"/>
  <c r="I16" i="2"/>
  <c r="I17" i="2" s="1"/>
  <c r="I6" i="5"/>
  <c r="F8" i="6" s="1"/>
  <c r="G12" i="6" l="1"/>
  <c r="H12" i="6" s="1"/>
  <c r="H16" i="6" s="1"/>
  <c r="G19" i="6" l="1"/>
  <c r="H19" i="6" s="1"/>
  <c r="G20" i="6"/>
  <c r="H20" i="6" s="1"/>
  <c r="G18" i="6"/>
  <c r="H18" i="6" s="1"/>
  <c r="E13" i="2" l="1"/>
  <c r="E17" i="2" s="1"/>
  <c r="H21" i="6"/>
  <c r="H22" i="6" l="1"/>
  <c r="G8" i="6" l="1"/>
  <c r="H8" i="6" s="1"/>
  <c r="H9" i="6" l="1"/>
  <c r="H36" i="6" s="1"/>
  <c r="I15" i="6" l="1"/>
  <c r="I28" i="6"/>
  <c r="E10" i="2"/>
  <c r="I35" i="6" l="1"/>
  <c r="I22" i="6"/>
  <c r="I27" i="6"/>
  <c r="I25" i="6"/>
  <c r="I26" i="6"/>
  <c r="I33" i="6"/>
  <c r="I32" i="6"/>
  <c r="I31" i="6"/>
  <c r="I34" i="6"/>
  <c r="I29" i="6"/>
  <c r="I13" i="6"/>
  <c r="I14" i="6"/>
  <c r="C17" i="2"/>
  <c r="I12" i="6"/>
  <c r="I16" i="6"/>
  <c r="I9" i="6"/>
  <c r="I8" i="6"/>
  <c r="I36" i="6"/>
  <c r="I21" i="6"/>
  <c r="I19" i="6"/>
  <c r="I18" i="6"/>
  <c r="I20" i="6"/>
  <c r="E18" i="2" l="1"/>
  <c r="M18" i="2"/>
  <c r="I18" i="2"/>
  <c r="D8" i="2"/>
  <c r="C18" i="2"/>
  <c r="D14" i="2"/>
  <c r="D11" i="2"/>
  <c r="E19" i="2"/>
  <c r="E20" i="2" s="1"/>
  <c r="I19" i="2" l="1"/>
  <c r="M19" i="2" s="1"/>
  <c r="I20" i="2" l="1"/>
  <c r="M20" i="2" l="1"/>
</calcChain>
</file>

<file path=xl/sharedStrings.xml><?xml version="1.0" encoding="utf-8"?>
<sst xmlns="http://schemas.openxmlformats.org/spreadsheetml/2006/main" count="355" uniqueCount="140">
  <si>
    <t>ITEM</t>
  </si>
  <si>
    <t>UND</t>
  </si>
  <si>
    <t>QUANT.</t>
  </si>
  <si>
    <t>TOTAL</t>
  </si>
  <si>
    <t>PREFEITURA MUNICIPAL DE RIO BANANAL - ES</t>
  </si>
  <si>
    <t>ESPECIFICAÇÕES DOS SERVIÇOS</t>
  </si>
  <si>
    <t>%</t>
  </si>
  <si>
    <t>1.1</t>
  </si>
  <si>
    <t>2.1</t>
  </si>
  <si>
    <t>3.1</t>
  </si>
  <si>
    <t>3.2</t>
  </si>
  <si>
    <t>MEMORIAL DE CÁLCULO</t>
  </si>
  <si>
    <t>VALOR TOTAL:</t>
  </si>
  <si>
    <t>PLANILHA ORÇAMENTÁRIA</t>
  </si>
  <si>
    <t>DESCRIÇÃO</t>
  </si>
  <si>
    <t>FONTE</t>
  </si>
  <si>
    <t xml:space="preserve">CÓDIGO </t>
  </si>
  <si>
    <t>P. UNITÁRIO</t>
  </si>
  <si>
    <t>P. TOTAL</t>
  </si>
  <si>
    <t>%/TOTAL</t>
  </si>
  <si>
    <t>CRONOGRAMA FÍSICO FINANCEIRO</t>
  </si>
  <si>
    <t>SUBTOTAIS</t>
  </si>
  <si>
    <t>PRAZO DE EXECUÇÃO</t>
  </si>
  <si>
    <t>MÊS 01</t>
  </si>
  <si>
    <t>MÊS 02</t>
  </si>
  <si>
    <t>MÊS 03</t>
  </si>
  <si>
    <t>TOTAL ACUMULADO</t>
  </si>
  <si>
    <t>INSTALAÇÃO DO CANTEIRO DE OBRAS</t>
  </si>
  <si>
    <t>Conforme padrão 2x4m</t>
  </si>
  <si>
    <t>CESAR AUGUSTO TERCIO ZAMPERLINI</t>
  </si>
  <si>
    <t>ENGENHEIRO CIVIL - CREA -ES 41899/D</t>
  </si>
  <si>
    <t>Largura</t>
  </si>
  <si>
    <t>Comprimento</t>
  </si>
  <si>
    <t>Profundidade</t>
  </si>
  <si>
    <t>Quantidade</t>
  </si>
  <si>
    <r>
      <t xml:space="preserve">LS:
</t>
    </r>
    <r>
      <rPr>
        <sz val="9"/>
        <rFont val="Calibri"/>
        <family val="2"/>
        <scheme val="minor"/>
      </rPr>
      <t xml:space="preserve">157,27%(H)
</t>
    </r>
  </si>
  <si>
    <t>Placa de obra nas dimensões de 2.0 x 4.0 m, padrão DER</t>
  </si>
  <si>
    <t>DER-ES</t>
  </si>
  <si>
    <t>m²</t>
  </si>
  <si>
    <t>m</t>
  </si>
  <si>
    <t>SUBTOTAL 1.0:</t>
  </si>
  <si>
    <t>SERVIÇOS PRELIMINARES</t>
  </si>
  <si>
    <t>kg</t>
  </si>
  <si>
    <t>ORSE</t>
  </si>
  <si>
    <t>Pintura com tinta esmalte sintético, marcas de referência Suvinil, Coral ou Metalatex, a duas demãos, inclusive fundo anticorrosivo a uma demão, em metal</t>
  </si>
  <si>
    <t>2.2</t>
  </si>
  <si>
    <t>Pilares</t>
  </si>
  <si>
    <t>COMPOSIÇÃO UNITÁRIA DE PREÇO</t>
  </si>
  <si>
    <t>COMP-001</t>
  </si>
  <si>
    <t>Mão-de-Obra</t>
  </si>
  <si>
    <t>Insumo</t>
  </si>
  <si>
    <t>Unid.</t>
  </si>
  <si>
    <t>Fonte</t>
  </si>
  <si>
    <t>codigo</t>
  </si>
  <si>
    <t>Coefic.</t>
  </si>
  <si>
    <t>C. Produção</t>
  </si>
  <si>
    <t>Preço Prod.</t>
  </si>
  <si>
    <t>Preço Improd.</t>
  </si>
  <si>
    <t>Preço Unit.</t>
  </si>
  <si>
    <t>Custo</t>
  </si>
  <si>
    <t>SERVENTE (AUXILIAR DE OBRAS - SINDUSCON) (LABOR)</t>
  </si>
  <si>
    <t>H</t>
  </si>
  <si>
    <t>IOPES</t>
  </si>
  <si>
    <t>Total (A)</t>
  </si>
  <si>
    <t>Material</t>
  </si>
  <si>
    <t>Total (B)</t>
  </si>
  <si>
    <t>Equipamentos</t>
  </si>
  <si>
    <t>QTD</t>
  </si>
  <si>
    <t>C. Produtivo</t>
  </si>
  <si>
    <t>C. Improd.</t>
  </si>
  <si>
    <t>Preço prod.</t>
  </si>
  <si>
    <t>Total (C)</t>
  </si>
  <si>
    <t>Observações</t>
  </si>
  <si>
    <t>Discriminação</t>
  </si>
  <si>
    <t>Valores</t>
  </si>
  <si>
    <t>Mão-de-Obra (A)+157,27% Lei Social</t>
  </si>
  <si>
    <t>Materias (B)</t>
  </si>
  <si>
    <t>Equipamentos/Serviços (C)</t>
  </si>
  <si>
    <t>Produção da Equipe (D)</t>
  </si>
  <si>
    <t>Custo Horário Total [(A)+(C)]</t>
  </si>
  <si>
    <t>Custo Unitário da Execução [(A)+(C)/(D)]=(E)</t>
  </si>
  <si>
    <t>Custo Direto Total [(B)+(E)]</t>
  </si>
  <si>
    <t>Custo Unitário (adotado)</t>
  </si>
  <si>
    <r>
      <rPr>
        <b/>
        <sz val="10"/>
        <color theme="1"/>
        <rFont val="Calibri"/>
        <family val="2"/>
        <scheme val="minor"/>
      </rPr>
      <t>Unidade:</t>
    </r>
    <r>
      <rPr>
        <sz val="10"/>
        <color theme="1"/>
        <rFont val="Calibri"/>
        <family val="2"/>
        <scheme val="minor"/>
      </rPr>
      <t xml:space="preserve"> m²</t>
    </r>
  </si>
  <si>
    <t>COMP-002</t>
  </si>
  <si>
    <t>Baseado no item ORSE 2377</t>
  </si>
  <si>
    <t xml:space="preserve">COMP </t>
  </si>
  <si>
    <t>001</t>
  </si>
  <si>
    <t>002</t>
  </si>
  <si>
    <r>
      <t xml:space="preserve">LOCAL: </t>
    </r>
    <r>
      <rPr>
        <sz val="11"/>
        <rFont val="Calibri"/>
        <family val="2"/>
        <scheme val="minor"/>
      </rPr>
      <t>PRIMAVERA E SÃO FRANCISCO, RIO BANANAL/ES</t>
    </r>
  </si>
  <si>
    <t>Remoção de cobertura em telha metálica, exclusive estrutura</t>
  </si>
  <si>
    <r>
      <t>Descrição dos serviços:</t>
    </r>
    <r>
      <rPr>
        <sz val="10"/>
        <color theme="1"/>
        <rFont val="Calibri"/>
        <family val="2"/>
        <scheme val="minor"/>
      </rPr>
      <t xml:space="preserve"> Lixamento de estrutura metálica para recebimento de nova camada de pintura</t>
    </r>
  </si>
  <si>
    <t>DATA BASE: SET/2022</t>
  </si>
  <si>
    <t>Lixamento de estrutura metálica para recebimento de nova camada de pintura</t>
  </si>
  <si>
    <t>Retirada de perfis metálicos de cobertura</t>
  </si>
  <si>
    <r>
      <t xml:space="preserve">Descrição dos serviços: </t>
    </r>
    <r>
      <rPr>
        <sz val="10"/>
        <color theme="1"/>
        <rFont val="Calibri"/>
        <family val="2"/>
        <scheme val="minor"/>
      </rPr>
      <t>Retirada de perfis metálicos de cobertura</t>
    </r>
  </si>
  <si>
    <t>TELHADISTA - (OFICIAL - SINDUSCON)</t>
  </si>
  <si>
    <t>SERVENTE (AUXILIAR DE OBRAS - SINDUSCON)</t>
  </si>
  <si>
    <t>REFORMA DA COBERTURA</t>
  </si>
  <si>
    <t>Estrut. metálica p/ quadra poliesp. coberta constituída por perfis formados a frio, aço estrutural ASTM A-570 G33 (terças) ASTM A-36 (demais perfis) c/ o sistema de trat. e pint conf descrito em notas da planilha</t>
  </si>
  <si>
    <t>Telhamento com telha em aço galvalume, simples, ondulada, não pintada, OND17 - 0,50mm, Kingspan- Isoeste ou similar</t>
  </si>
  <si>
    <t>2.1.1</t>
  </si>
  <si>
    <t>2.1.2</t>
  </si>
  <si>
    <t>2.1.3</t>
  </si>
  <si>
    <t>2.2.1</t>
  </si>
  <si>
    <t>2.2.2</t>
  </si>
  <si>
    <t>2.2.3</t>
  </si>
  <si>
    <t>3.1.1</t>
  </si>
  <si>
    <t>3.1.2</t>
  </si>
  <si>
    <t>3.1.3</t>
  </si>
  <si>
    <t>SUBTOTAL 2.1:</t>
  </si>
  <si>
    <t>SUBTOTAL 2.2:</t>
  </si>
  <si>
    <t>SUBTOTAL 2:</t>
  </si>
  <si>
    <t>SUBTOTAL 3.1:</t>
  </si>
  <si>
    <t>SUBTOTAL 3.2:</t>
  </si>
  <si>
    <t>SUBTOTAL 3:</t>
  </si>
  <si>
    <t>3.2.1</t>
  </si>
  <si>
    <t>3.2.2</t>
  </si>
  <si>
    <t>3.2.3</t>
  </si>
  <si>
    <t>LOCAL: PRIMAVERA E SÃO FRANCISCO, RIO BANANAL/ES</t>
  </si>
  <si>
    <t>2.1.4</t>
  </si>
  <si>
    <t>3.1.4</t>
  </si>
  <si>
    <t>Locação de andaime metálico para trabalho em fachada de edifíco (aluguel de 1 m² por 1 mês) inclusive frete, montagem e desmontagem</t>
  </si>
  <si>
    <t>20339</t>
  </si>
  <si>
    <t>Toda a cobertura</t>
  </si>
  <si>
    <t>Aproximadamente 3 perfis completos</t>
  </si>
  <si>
    <t>Tesouras</t>
  </si>
  <si>
    <t>Perfis</t>
  </si>
  <si>
    <t>Andaimes para reforma da coberura</t>
  </si>
  <si>
    <t>Perfil U enrijecido 100x50x17x2,25mm</t>
  </si>
  <si>
    <t>3.3.3</t>
  </si>
  <si>
    <r>
      <t xml:space="preserve">BDI: </t>
    </r>
    <r>
      <rPr>
        <sz val="11"/>
        <rFont val="Calibri"/>
        <family val="2"/>
        <scheme val="minor"/>
      </rPr>
      <t>34,53%</t>
    </r>
  </si>
  <si>
    <t xml:space="preserve"> BDI =34,53%</t>
  </si>
  <si>
    <r>
      <t xml:space="preserve">DATA BASE:
</t>
    </r>
    <r>
      <rPr>
        <sz val="11"/>
        <rFont val="Calibri"/>
        <family val="2"/>
        <scheme val="minor"/>
      </rPr>
      <t>09/2022</t>
    </r>
  </si>
  <si>
    <r>
      <t xml:space="preserve">TABELAS DE REFERÊNCIAS: </t>
    </r>
    <r>
      <rPr>
        <sz val="11"/>
        <rFont val="Calibri"/>
        <family val="2"/>
        <scheme val="minor"/>
      </rPr>
      <t>DER-ES, ORSE</t>
    </r>
  </si>
  <si>
    <r>
      <rPr>
        <b/>
        <sz val="11"/>
        <rFont val="Calibri"/>
        <family val="2"/>
        <scheme val="minor"/>
      </rPr>
      <t xml:space="preserve">PRAZO DE EXECUÇÃO TOTAL </t>
    </r>
    <r>
      <rPr>
        <sz val="11"/>
        <rFont val="Calibri"/>
        <family val="2"/>
        <scheme val="minor"/>
      </rPr>
      <t>: 03 MESES</t>
    </r>
  </si>
  <si>
    <r>
      <t xml:space="preserve">OBRA: </t>
    </r>
    <r>
      <rPr>
        <sz val="11"/>
        <rFont val="Calibri"/>
        <family val="2"/>
        <scheme val="minor"/>
      </rPr>
      <t>REFORMA DE COBERTURA DAS QUADRAS DA EMEIEF PRIMAVERA E EMEIEF JOSÉ STEFENONI</t>
    </r>
  </si>
  <si>
    <t>QUADRA EMEIEF JOSÉ STEFENONI</t>
  </si>
  <si>
    <t>QUADRA EMEIEF PRIMAVERA</t>
  </si>
  <si>
    <t>OBRA: REFORMA DE COBERTURA DAS QUADRAS DA EMEIEF PRIMAVERA E EMEIEF JOSÉ STEFENONI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</si>
</sst>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&quot;R$&quot;\ #,##0.00"/>
    <numFmt numFmtId="167" formatCode="#,##0.00&quot; &quot;;&quot;-&quot;#,##0.00&quot; &quot;;&quot; -&quot;#&quot; &quot;;@&quot; &quot;"/>
    <numFmt numFmtId="168" formatCode="0.000%"/>
    <numFmt numFmtId="169" formatCode="0.0000000%"/>
    <numFmt numFmtId="170" formatCode="0.000000%"/>
    <numFmt numFmtId="171" formatCode="00000"/>
    <numFmt numFmtId="172" formatCode="_-* #,##0.000000_-;\-* #,##0.000000_-;_-* &quot;-&quot;??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 applyNumberFormat="0" applyFont="0" applyBorder="0" applyProtection="0"/>
    <xf numFmtId="167" fontId="4" fillId="0" borderId="0" applyFont="0" applyBorder="0" applyProtection="0"/>
    <xf numFmtId="43" fontId="5" fillId="0" borderId="0" applyFont="0" applyFill="0" applyBorder="0" applyAlignment="0" applyProtection="0"/>
    <xf numFmtId="0" fontId="1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1">
    <xf numFmtId="0" fontId="0" fillId="0" borderId="0" xfId="0"/>
    <xf numFmtId="0" fontId="2" fillId="0" borderId="0" xfId="1"/>
    <xf numFmtId="1" fontId="0" fillId="0" borderId="0" xfId="0" applyNumberFormat="1"/>
    <xf numFmtId="0" fontId="0" fillId="0" borderId="0" xfId="0" applyBorder="1"/>
    <xf numFmtId="2" fontId="0" fillId="0" borderId="0" xfId="0" applyNumberFormat="1" applyAlignment="1">
      <alignment horizontal="center"/>
    </xf>
    <xf numFmtId="0" fontId="0" fillId="0" borderId="0" xfId="0" applyNumberFormat="1"/>
    <xf numFmtId="1" fontId="0" fillId="3" borderId="0" xfId="0" applyNumberFormat="1" applyFill="1"/>
    <xf numFmtId="44" fontId="0" fillId="0" borderId="0" xfId="9" applyFont="1"/>
    <xf numFmtId="1" fontId="8" fillId="3" borderId="3" xfId="0" applyNumberFormat="1" applyFont="1" applyFill="1" applyBorder="1" applyAlignment="1">
      <alignment horizontal="center" vertical="center"/>
    </xf>
    <xf numFmtId="1" fontId="8" fillId="2" borderId="28" xfId="0" applyNumberFormat="1" applyFont="1" applyFill="1" applyBorder="1" applyAlignment="1">
      <alignment horizontal="center" vertical="center"/>
    </xf>
    <xf numFmtId="0" fontId="10" fillId="3" borderId="17" xfId="0" applyNumberFormat="1" applyFont="1" applyFill="1" applyBorder="1" applyAlignment="1">
      <alignment horizontal="center" vertical="center"/>
    </xf>
    <xf numFmtId="0" fontId="10" fillId="0" borderId="24" xfId="6" applyNumberFormat="1" applyFont="1" applyFill="1" applyBorder="1" applyAlignment="1">
      <alignment vertical="center"/>
    </xf>
    <xf numFmtId="0" fontId="10" fillId="0" borderId="21" xfId="6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horizontal="center" vertical="center"/>
    </xf>
    <xf numFmtId="0" fontId="10" fillId="0" borderId="23" xfId="6" applyNumberFormat="1" applyFont="1" applyFill="1" applyBorder="1" applyAlignment="1">
      <alignment vertical="center"/>
    </xf>
    <xf numFmtId="1" fontId="0" fillId="0" borderId="0" xfId="0" applyNumberFormat="1" applyFont="1"/>
    <xf numFmtId="0" fontId="0" fillId="0" borderId="0" xfId="0" applyFont="1"/>
    <xf numFmtId="0" fontId="0" fillId="0" borderId="0" xfId="0" applyNumberFormat="1" applyFont="1"/>
    <xf numFmtId="2" fontId="0" fillId="0" borderId="0" xfId="0" applyNumberFormat="1" applyFont="1" applyAlignment="1">
      <alignment horizontal="center"/>
    </xf>
    <xf numFmtId="44" fontId="10" fillId="0" borderId="17" xfId="5" applyNumberFormat="1" applyFont="1" applyFill="1" applyBorder="1" applyAlignment="1">
      <alignment horizontal="center" vertical="center" wrapText="1"/>
    </xf>
    <xf numFmtId="1" fontId="13" fillId="3" borderId="3" xfId="0" applyNumberFormat="1" applyFont="1" applyFill="1" applyBorder="1" applyAlignment="1">
      <alignment horizontal="center" vertical="center"/>
    </xf>
    <xf numFmtId="166" fontId="13" fillId="0" borderId="9" xfId="0" applyNumberFormat="1" applyFont="1" applyFill="1" applyBorder="1" applyAlignment="1">
      <alignment horizontal="center" vertical="center" wrapText="1"/>
    </xf>
    <xf numFmtId="166" fontId="13" fillId="3" borderId="9" xfId="0" applyNumberFormat="1" applyFont="1" applyFill="1" applyBorder="1" applyAlignment="1">
      <alignment horizontal="center" vertical="center"/>
    </xf>
    <xf numFmtId="44" fontId="9" fillId="3" borderId="9" xfId="0" applyNumberFormat="1" applyFont="1" applyFill="1" applyBorder="1" applyAlignment="1">
      <alignment horizontal="center" vertical="center"/>
    </xf>
    <xf numFmtId="44" fontId="12" fillId="2" borderId="26" xfId="0" applyNumberFormat="1" applyFont="1" applyFill="1" applyBorder="1" applyAlignment="1">
      <alignment vertical="center"/>
    </xf>
    <xf numFmtId="43" fontId="9" fillId="3" borderId="13" xfId="7" quotePrefix="1" applyFont="1" applyFill="1" applyBorder="1" applyAlignment="1">
      <alignment horizontal="center" vertical="center"/>
    </xf>
    <xf numFmtId="166" fontId="13" fillId="0" borderId="14" xfId="0" applyNumberFormat="1" applyFont="1" applyFill="1" applyBorder="1" applyAlignment="1">
      <alignment horizontal="center" vertical="center" wrapText="1"/>
    </xf>
    <xf numFmtId="10" fontId="12" fillId="2" borderId="27" xfId="10" applyNumberFormat="1" applyFont="1" applyFill="1" applyBorder="1" applyAlignment="1">
      <alignment vertical="center"/>
    </xf>
    <xf numFmtId="49" fontId="8" fillId="2" borderId="9" xfId="0" applyNumberFormat="1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/>
    </xf>
    <xf numFmtId="4" fontId="9" fillId="2" borderId="10" xfId="0" applyNumberFormat="1" applyFont="1" applyFill="1" applyBorder="1" applyAlignment="1">
      <alignment horizontal="right" vertical="center"/>
    </xf>
    <xf numFmtId="4" fontId="9" fillId="3" borderId="29" xfId="0" applyNumberFormat="1" applyFont="1" applyFill="1" applyBorder="1" applyAlignment="1">
      <alignment horizontal="right" vertical="center"/>
    </xf>
    <xf numFmtId="4" fontId="8" fillId="2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vertical="center" wrapText="1"/>
    </xf>
    <xf numFmtId="1" fontId="7" fillId="0" borderId="0" xfId="0" applyNumberFormat="1" applyFont="1" applyBorder="1" applyAlignment="1">
      <alignment vertical="center" wrapText="1"/>
    </xf>
    <xf numFmtId="1" fontId="13" fillId="0" borderId="0" xfId="0" applyNumberFormat="1" applyFont="1" applyBorder="1" applyAlignment="1">
      <alignment vertical="center"/>
    </xf>
    <xf numFmtId="1" fontId="13" fillId="0" borderId="0" xfId="0" applyNumberFormat="1" applyFont="1" applyBorder="1" applyAlignment="1">
      <alignment vertical="center" wrapText="1"/>
    </xf>
    <xf numFmtId="1" fontId="0" fillId="0" borderId="0" xfId="0" applyNumberFormat="1" applyFont="1" applyAlignment="1">
      <alignment horizontal="center"/>
    </xf>
    <xf numFmtId="49" fontId="8" fillId="2" borderId="25" xfId="0" applyNumberFormat="1" applyFont="1" applyFill="1" applyBorder="1" applyAlignment="1">
      <alignment horizontal="center" vertical="center"/>
    </xf>
    <xf numFmtId="49" fontId="8" fillId="2" borderId="26" xfId="0" applyNumberFormat="1" applyFont="1" applyFill="1" applyBorder="1" applyAlignment="1">
      <alignment horizontal="center" vertical="center"/>
    </xf>
    <xf numFmtId="49" fontId="12" fillId="2" borderId="26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9" fontId="9" fillId="0" borderId="5" xfId="2" applyNumberFormat="1" applyFont="1" applyBorder="1" applyAlignment="1">
      <alignment vertical="center"/>
    </xf>
    <xf numFmtId="10" fontId="9" fillId="0" borderId="6" xfId="1" applyNumberFormat="1" applyFont="1" applyBorder="1" applyAlignment="1">
      <alignment vertical="center"/>
    </xf>
    <xf numFmtId="44" fontId="9" fillId="0" borderId="7" xfId="2" applyNumberFormat="1" applyFont="1" applyBorder="1" applyAlignment="1">
      <alignment vertical="center"/>
    </xf>
    <xf numFmtId="10" fontId="9" fillId="0" borderId="0" xfId="1" applyNumberFormat="1" applyFont="1" applyBorder="1" applyAlignment="1">
      <alignment vertical="center"/>
    </xf>
    <xf numFmtId="44" fontId="9" fillId="4" borderId="7" xfId="2" applyNumberFormat="1" applyFont="1" applyFill="1" applyBorder="1" applyAlignment="1">
      <alignment vertical="center"/>
    </xf>
    <xf numFmtId="10" fontId="9" fillId="4" borderId="0" xfId="1" applyNumberFormat="1" applyFont="1" applyFill="1" applyBorder="1" applyAlignment="1">
      <alignment vertical="center"/>
    </xf>
    <xf numFmtId="44" fontId="9" fillId="4" borderId="46" xfId="2" applyNumberFormat="1" applyFont="1" applyFill="1" applyBorder="1" applyAlignment="1">
      <alignment vertical="center"/>
    </xf>
    <xf numFmtId="9" fontId="9" fillId="0" borderId="6" xfId="2" applyNumberFormat="1" applyFont="1" applyBorder="1" applyAlignment="1">
      <alignment vertical="center"/>
    </xf>
    <xf numFmtId="0" fontId="9" fillId="0" borderId="0" xfId="1" applyFont="1"/>
    <xf numFmtId="44" fontId="9" fillId="0" borderId="22" xfId="2" applyNumberFormat="1" applyFont="1" applyBorder="1" applyAlignment="1">
      <alignment vertical="center"/>
    </xf>
    <xf numFmtId="44" fontId="9" fillId="0" borderId="2" xfId="2" applyNumberFormat="1" applyFont="1" applyBorder="1" applyAlignment="1">
      <alignment vertical="center"/>
    </xf>
    <xf numFmtId="44" fontId="9" fillId="4" borderId="2" xfId="2" applyNumberFormat="1" applyFont="1" applyFill="1" applyBorder="1" applyAlignment="1">
      <alignment vertical="center"/>
    </xf>
    <xf numFmtId="49" fontId="8" fillId="2" borderId="7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left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7" applyNumberFormat="1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/>
    </xf>
    <xf numFmtId="0" fontId="10" fillId="3" borderId="49" xfId="0" applyNumberFormat="1" applyFont="1" applyFill="1" applyBorder="1" applyAlignment="1">
      <alignment horizontal="center" vertical="center"/>
    </xf>
    <xf numFmtId="44" fontId="11" fillId="0" borderId="21" xfId="6" applyNumberFormat="1" applyFont="1" applyFill="1" applyBorder="1" applyAlignment="1">
      <alignment horizontal="center" vertical="center"/>
    </xf>
    <xf numFmtId="10" fontId="16" fillId="0" borderId="14" xfId="10" applyNumberFormat="1" applyFont="1" applyBorder="1"/>
    <xf numFmtId="10" fontId="17" fillId="0" borderId="14" xfId="10" applyNumberFormat="1" applyFont="1" applyBorder="1" applyAlignment="1">
      <alignment horizontal="right" vertical="center"/>
    </xf>
    <xf numFmtId="10" fontId="17" fillId="0" borderId="14" xfId="10" applyNumberFormat="1" applyFont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0" fontId="0" fillId="0" borderId="0" xfId="0" applyFill="1"/>
    <xf numFmtId="44" fontId="9" fillId="0" borderId="0" xfId="2" applyNumberFormat="1" applyFont="1" applyBorder="1" applyAlignment="1">
      <alignment vertical="center"/>
    </xf>
    <xf numFmtId="44" fontId="9" fillId="4" borderId="0" xfId="2" applyNumberFormat="1" applyFont="1" applyFill="1" applyBorder="1" applyAlignment="1">
      <alignment vertical="center"/>
    </xf>
    <xf numFmtId="44" fontId="9" fillId="0" borderId="7" xfId="2" applyNumberFormat="1" applyFont="1" applyFill="1" applyBorder="1" applyAlignment="1">
      <alignment vertical="center"/>
    </xf>
    <xf numFmtId="9" fontId="9" fillId="0" borderId="5" xfId="2" applyNumberFormat="1" applyFont="1" applyFill="1" applyBorder="1" applyAlignment="1">
      <alignment vertical="center"/>
    </xf>
    <xf numFmtId="10" fontId="9" fillId="0" borderId="6" xfId="1" applyNumberFormat="1" applyFont="1" applyFill="1" applyBorder="1" applyAlignment="1">
      <alignment vertical="center"/>
    </xf>
    <xf numFmtId="44" fontId="9" fillId="0" borderId="41" xfId="2" applyNumberFormat="1" applyFont="1" applyFill="1" applyBorder="1" applyAlignment="1">
      <alignment vertical="center"/>
    </xf>
    <xf numFmtId="9" fontId="9" fillId="0" borderId="6" xfId="2" applyNumberFormat="1" applyFont="1" applyFill="1" applyBorder="1" applyAlignment="1">
      <alignment vertical="center"/>
    </xf>
    <xf numFmtId="10" fontId="9" fillId="0" borderId="0" xfId="1" applyNumberFormat="1" applyFont="1" applyFill="1" applyBorder="1" applyAlignment="1">
      <alignment vertical="center"/>
    </xf>
    <xf numFmtId="44" fontId="9" fillId="0" borderId="46" xfId="2" applyNumberFormat="1" applyFont="1" applyFill="1" applyBorder="1" applyAlignment="1">
      <alignment vertical="center"/>
    </xf>
    <xf numFmtId="44" fontId="9" fillId="0" borderId="0" xfId="2" applyNumberFormat="1" applyFont="1" applyFill="1" applyBorder="1" applyAlignment="1">
      <alignment vertical="center"/>
    </xf>
    <xf numFmtId="10" fontId="2" fillId="0" borderId="0" xfId="10" applyNumberFormat="1" applyFont="1"/>
    <xf numFmtId="10" fontId="2" fillId="0" borderId="0" xfId="1" applyNumberFormat="1"/>
    <xf numFmtId="44" fontId="3" fillId="0" borderId="0" xfId="9" applyFont="1" applyAlignment="1">
      <alignment wrapText="1"/>
    </xf>
    <xf numFmtId="0" fontId="8" fillId="0" borderId="3" xfId="0" applyNumberFormat="1" applyFont="1" applyFill="1" applyBorder="1" applyAlignment="1">
      <alignment horizontal="center" vertical="center"/>
    </xf>
    <xf numFmtId="44" fontId="0" fillId="0" borderId="0" xfId="9" applyFont="1" applyAlignment="1">
      <alignment horizontal="center" vertical="center"/>
    </xf>
    <xf numFmtId="0" fontId="2" fillId="0" borderId="0" xfId="1" applyNumberFormat="1"/>
    <xf numFmtId="2" fontId="2" fillId="0" borderId="0" xfId="1" applyNumberFormat="1"/>
    <xf numFmtId="2" fontId="9" fillId="3" borderId="47" xfId="7" applyNumberFormat="1" applyFont="1" applyFill="1" applyBorder="1" applyAlignment="1">
      <alignment horizontal="center" vertical="center"/>
    </xf>
    <xf numFmtId="2" fontId="10" fillId="3" borderId="13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2" fillId="0" borderId="0" xfId="1" applyNumberFormat="1"/>
    <xf numFmtId="168" fontId="2" fillId="0" borderId="0" xfId="10" applyNumberFormat="1" applyFont="1"/>
    <xf numFmtId="169" fontId="2" fillId="0" borderId="0" xfId="10" applyNumberFormat="1" applyFont="1"/>
    <xf numFmtId="0" fontId="9" fillId="2" borderId="1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4" fontId="8" fillId="3" borderId="29" xfId="0" applyNumberFormat="1" applyFont="1" applyFill="1" applyBorder="1" applyAlignment="1">
      <alignment horizontal="right" vertical="center"/>
    </xf>
    <xf numFmtId="4" fontId="9" fillId="3" borderId="29" xfId="0" applyNumberFormat="1" applyFont="1" applyFill="1" applyBorder="1" applyAlignment="1">
      <alignment horizontal="right" vertical="center"/>
    </xf>
    <xf numFmtId="1" fontId="8" fillId="3" borderId="13" xfId="0" applyNumberFormat="1" applyFont="1" applyFill="1" applyBorder="1" applyAlignment="1">
      <alignment horizontal="center" vertical="center"/>
    </xf>
    <xf numFmtId="170" fontId="2" fillId="0" borderId="0" xfId="10" applyNumberFormat="1" applyFont="1"/>
    <xf numFmtId="4" fontId="9" fillId="3" borderId="29" xfId="0" applyNumberFormat="1" applyFont="1" applyFill="1" applyBorder="1" applyAlignment="1">
      <alignment horizontal="right" vertical="center"/>
    </xf>
    <xf numFmtId="0" fontId="10" fillId="3" borderId="13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left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10" fillId="3" borderId="4" xfId="0" applyNumberFormat="1" applyFont="1" applyFill="1" applyBorder="1" applyAlignment="1">
      <alignment horizontal="center" vertical="center"/>
    </xf>
    <xf numFmtId="1" fontId="8" fillId="3" borderId="18" xfId="0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0" fontId="16" fillId="0" borderId="13" xfId="11" applyNumberFormat="1" applyFont="1" applyFill="1" applyBorder="1" applyAlignment="1">
      <alignment horizontal="center" vertical="center" wrapText="1"/>
    </xf>
    <xf numFmtId="43" fontId="16" fillId="0" borderId="13" xfId="7" applyFont="1" applyFill="1" applyBorder="1" applyAlignment="1">
      <alignment horizontal="center" vertical="center" wrapText="1"/>
    </xf>
    <xf numFmtId="43" fontId="16" fillId="0" borderId="13" xfId="7" applyFont="1" applyFill="1" applyBorder="1" applyAlignment="1">
      <alignment horizontal="center" vertical="center"/>
    </xf>
    <xf numFmtId="0" fontId="16" fillId="0" borderId="13" xfId="7" applyNumberFormat="1" applyFont="1" applyFill="1" applyBorder="1" applyAlignment="1">
      <alignment horizontal="center" vertical="center" wrapText="1"/>
    </xf>
    <xf numFmtId="172" fontId="16" fillId="0" borderId="13" xfId="7" applyNumberFormat="1" applyFont="1" applyFill="1" applyBorder="1" applyAlignment="1">
      <alignment horizontal="center" vertical="center" wrapText="1"/>
    </xf>
    <xf numFmtId="0" fontId="17" fillId="0" borderId="3" xfId="11" applyNumberFormat="1" applyFont="1" applyFill="1" applyBorder="1" applyAlignment="1">
      <alignment horizontal="left" vertical="center" wrapText="1"/>
    </xf>
    <xf numFmtId="43" fontId="17" fillId="0" borderId="13" xfId="7" applyFont="1" applyFill="1" applyBorder="1" applyAlignment="1">
      <alignment horizontal="center" vertical="center" wrapText="1"/>
    </xf>
    <xf numFmtId="43" fontId="17" fillId="0" borderId="13" xfId="7" applyFont="1" applyFill="1" applyBorder="1" applyAlignment="1">
      <alignment horizontal="center" vertical="center"/>
    </xf>
    <xf numFmtId="0" fontId="17" fillId="0" borderId="13" xfId="7" applyNumberFormat="1" applyFont="1" applyFill="1" applyBorder="1" applyAlignment="1">
      <alignment horizontal="center" vertical="center" wrapText="1"/>
    </xf>
    <xf numFmtId="2" fontId="17" fillId="0" borderId="13" xfId="7" applyNumberFormat="1" applyFont="1" applyFill="1" applyBorder="1" applyAlignment="1">
      <alignment horizontal="right" vertical="center" wrapText="1"/>
    </xf>
    <xf numFmtId="43" fontId="17" fillId="0" borderId="13" xfId="7" applyNumberFormat="1" applyFont="1" applyFill="1" applyBorder="1" applyAlignment="1">
      <alignment horizontal="center" vertical="center" wrapText="1"/>
    </xf>
    <xf numFmtId="44" fontId="17" fillId="0" borderId="13" xfId="7" applyNumberFormat="1" applyFont="1" applyFill="1" applyBorder="1" applyAlignment="1">
      <alignment horizontal="left" vertical="center" wrapText="1"/>
    </xf>
    <xf numFmtId="2" fontId="9" fillId="3" borderId="13" xfId="8" applyNumberFormat="1" applyFont="1" applyFill="1" applyBorder="1" applyAlignment="1">
      <alignment horizontal="right" vertical="center" wrapText="1"/>
    </xf>
    <xf numFmtId="0" fontId="17" fillId="0" borderId="13" xfId="11" applyNumberFormat="1" applyFont="1" applyFill="1" applyBorder="1" applyAlignment="1">
      <alignment horizontal="left" vertical="center" wrapText="1"/>
    </xf>
    <xf numFmtId="0" fontId="17" fillId="0" borderId="11" xfId="11" applyNumberFormat="1" applyFont="1" applyFill="1" applyBorder="1" applyAlignment="1">
      <alignment horizontal="left" vertical="center" wrapText="1"/>
    </xf>
    <xf numFmtId="43" fontId="17" fillId="0" borderId="13" xfId="7" quotePrefix="1" applyFont="1" applyFill="1" applyBorder="1" applyAlignment="1">
      <alignment horizontal="center" vertical="center" wrapText="1"/>
    </xf>
    <xf numFmtId="44" fontId="17" fillId="0" borderId="13" xfId="9" applyNumberFormat="1" applyFont="1" applyFill="1" applyBorder="1" applyAlignment="1">
      <alignment horizontal="center" vertical="center" wrapText="1"/>
    </xf>
    <xf numFmtId="0" fontId="17" fillId="0" borderId="7" xfId="11" applyNumberFormat="1" applyFont="1" applyFill="1" applyBorder="1" applyAlignment="1">
      <alignment vertical="center" wrapText="1"/>
    </xf>
    <xf numFmtId="0" fontId="17" fillId="0" borderId="0" xfId="11" applyNumberFormat="1" applyFont="1" applyFill="1" applyBorder="1" applyAlignment="1">
      <alignment vertical="center" wrapText="1"/>
    </xf>
    <xf numFmtId="0" fontId="17" fillId="0" borderId="46" xfId="11" applyNumberFormat="1" applyFont="1" applyFill="1" applyBorder="1" applyAlignment="1">
      <alignment vertical="center" wrapText="1"/>
    </xf>
    <xf numFmtId="0" fontId="17" fillId="0" borderId="36" xfId="11" applyNumberFormat="1" applyFont="1" applyFill="1" applyBorder="1" applyAlignment="1">
      <alignment vertical="center" wrapText="1"/>
    </xf>
    <xf numFmtId="0" fontId="17" fillId="0" borderId="8" xfId="11" applyNumberFormat="1" applyFont="1" applyFill="1" applyBorder="1" applyAlignment="1">
      <alignment vertical="center" wrapText="1"/>
    </xf>
    <xf numFmtId="0" fontId="17" fillId="0" borderId="47" xfId="11" applyNumberFormat="1" applyFont="1" applyFill="1" applyBorder="1" applyAlignment="1">
      <alignment vertical="center" wrapText="1"/>
    </xf>
    <xf numFmtId="44" fontId="16" fillId="0" borderId="9" xfId="7" applyNumberFormat="1" applyFont="1" applyFill="1" applyBorder="1" applyAlignment="1">
      <alignment vertical="center" wrapText="1"/>
    </xf>
    <xf numFmtId="44" fontId="16" fillId="0" borderId="11" xfId="7" applyNumberFormat="1" applyFont="1" applyFill="1" applyBorder="1" applyAlignment="1">
      <alignment vertical="center" wrapText="1"/>
    </xf>
    <xf numFmtId="49" fontId="10" fillId="3" borderId="17" xfId="0" applyNumberFormat="1" applyFont="1" applyFill="1" applyBorder="1" applyAlignment="1">
      <alignment horizontal="center" vertical="center"/>
    </xf>
    <xf numFmtId="1" fontId="8" fillId="3" borderId="18" xfId="0" applyNumberFormat="1" applyFont="1" applyFill="1" applyBorder="1" applyAlignment="1">
      <alignment horizontal="center" vertical="center"/>
    </xf>
    <xf numFmtId="1" fontId="8" fillId="3" borderId="13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10" fillId="3" borderId="4" xfId="0" applyNumberFormat="1" applyFont="1" applyFill="1" applyBorder="1" applyAlignment="1">
      <alignment horizontal="center" vertical="center"/>
    </xf>
    <xf numFmtId="1" fontId="8" fillId="2" borderId="18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" fontId="8" fillId="3" borderId="11" xfId="0" applyNumberFormat="1" applyFont="1" applyFill="1" applyBorder="1" applyAlignment="1">
      <alignment horizontal="center" vertical="center"/>
    </xf>
    <xf numFmtId="0" fontId="11" fillId="0" borderId="42" xfId="6" applyNumberFormat="1" applyFont="1" applyFill="1" applyBorder="1" applyAlignment="1">
      <alignment horizontal="center" vertical="center"/>
    </xf>
    <xf numFmtId="0" fontId="11" fillId="0" borderId="21" xfId="6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49" fontId="8" fillId="2" borderId="36" xfId="0" applyNumberFormat="1" applyFont="1" applyFill="1" applyBorder="1" applyAlignment="1">
      <alignment horizontal="left" vertical="center"/>
    </xf>
    <xf numFmtId="49" fontId="8" fillId="2" borderId="8" xfId="0" applyNumberFormat="1" applyFont="1" applyFill="1" applyBorder="1" applyAlignment="1">
      <alignment horizontal="left" vertical="center"/>
    </xf>
    <xf numFmtId="49" fontId="8" fillId="2" borderId="20" xfId="0" applyNumberFormat="1" applyFont="1" applyFill="1" applyBorder="1" applyAlignment="1">
      <alignment horizontal="left" vertical="center"/>
    </xf>
    <xf numFmtId="49" fontId="8" fillId="2" borderId="7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left" vertical="center"/>
    </xf>
    <xf numFmtId="0" fontId="8" fillId="0" borderId="0" xfId="1" applyFont="1" applyAlignment="1">
      <alignment horizontal="center" wrapText="1"/>
    </xf>
    <xf numFmtId="0" fontId="9" fillId="0" borderId="0" xfId="1" applyFont="1" applyAlignment="1">
      <alignment horizont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32" xfId="0" applyNumberFormat="1" applyFont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center" vertical="center" wrapText="1"/>
    </xf>
    <xf numFmtId="1" fontId="13" fillId="0" borderId="3" xfId="0" applyNumberFormat="1" applyFont="1" applyBorder="1" applyAlignment="1">
      <alignment horizontal="left" vertical="center"/>
    </xf>
    <xf numFmtId="1" fontId="13" fillId="0" borderId="13" xfId="0" applyNumberFormat="1" applyFont="1" applyBorder="1" applyAlignment="1">
      <alignment horizontal="left" vertical="center"/>
    </xf>
    <xf numFmtId="1" fontId="13" fillId="0" borderId="3" xfId="0" applyNumberFormat="1" applyFont="1" applyBorder="1" applyAlignment="1">
      <alignment horizontal="left" vertical="center" wrapText="1"/>
    </xf>
    <xf numFmtId="1" fontId="13" fillId="0" borderId="13" xfId="0" applyNumberFormat="1" applyFont="1" applyBorder="1" applyAlignment="1">
      <alignment horizontal="left" vertical="center" wrapText="1"/>
    </xf>
    <xf numFmtId="49" fontId="8" fillId="2" borderId="5" xfId="0" applyNumberFormat="1" applyFont="1" applyFill="1" applyBorder="1" applyAlignment="1">
      <alignment horizontal="left" vertical="center"/>
    </xf>
    <xf numFmtId="49" fontId="8" fillId="2" borderId="6" xfId="0" applyNumberFormat="1" applyFont="1" applyFill="1" applyBorder="1" applyAlignment="1">
      <alignment horizontal="left" vertical="center"/>
    </xf>
    <xf numFmtId="49" fontId="8" fillId="2" borderId="22" xfId="0" applyNumberFormat="1" applyFont="1" applyFill="1" applyBorder="1" applyAlignment="1">
      <alignment horizontal="left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1" fontId="8" fillId="3" borderId="18" xfId="0" applyNumberFormat="1" applyFont="1" applyFill="1" applyBorder="1" applyAlignment="1">
      <alignment horizontal="center" vertical="center"/>
    </xf>
    <xf numFmtId="1" fontId="8" fillId="3" borderId="48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0" fillId="3" borderId="4" xfId="0" applyNumberFormat="1" applyFont="1" applyFill="1" applyBorder="1" applyAlignment="1">
      <alignment horizontal="center" vertical="center"/>
    </xf>
    <xf numFmtId="0" fontId="10" fillId="3" borderId="44" xfId="0" applyNumberFormat="1" applyFont="1" applyFill="1" applyBorder="1" applyAlignment="1">
      <alignment horizontal="center" vertical="center"/>
    </xf>
    <xf numFmtId="0" fontId="10" fillId="3" borderId="12" xfId="0" applyNumberFormat="1" applyFont="1" applyFill="1" applyBorder="1" applyAlignment="1">
      <alignment horizontal="center" vertical="center"/>
    </xf>
    <xf numFmtId="2" fontId="8" fillId="0" borderId="9" xfId="0" applyNumberFormat="1" applyFont="1" applyBorder="1" applyAlignment="1">
      <alignment horizontal="right" vertical="center" wrapText="1"/>
    </xf>
    <xf numFmtId="2" fontId="8" fillId="0" borderId="10" xfId="0" applyNumberFormat="1" applyFont="1" applyBorder="1" applyAlignment="1">
      <alignment horizontal="right" vertical="center" wrapText="1"/>
    </xf>
    <xf numFmtId="2" fontId="8" fillId="0" borderId="11" xfId="0" applyNumberFormat="1" applyFont="1" applyBorder="1" applyAlignment="1">
      <alignment horizontal="right" vertical="center" wrapText="1"/>
    </xf>
    <xf numFmtId="1" fontId="8" fillId="3" borderId="3" xfId="0" applyNumberFormat="1" applyFont="1" applyFill="1" applyBorder="1" applyAlignment="1">
      <alignment horizontal="center" vertical="center"/>
    </xf>
    <xf numFmtId="1" fontId="8" fillId="3" borderId="13" xfId="0" applyNumberFormat="1" applyFont="1" applyFill="1" applyBorder="1" applyAlignment="1">
      <alignment horizontal="center" vertical="center"/>
    </xf>
    <xf numFmtId="1" fontId="8" fillId="3" borderId="14" xfId="0" applyNumberFormat="1" applyFont="1" applyFill="1" applyBorder="1" applyAlignment="1">
      <alignment horizontal="center" vertical="center"/>
    </xf>
    <xf numFmtId="0" fontId="8" fillId="0" borderId="0" xfId="8" applyFont="1" applyAlignment="1">
      <alignment horizontal="center" wrapText="1"/>
    </xf>
    <xf numFmtId="0" fontId="9" fillId="0" borderId="0" xfId="8" applyFont="1" applyAlignment="1">
      <alignment horizontal="center" wrapText="1"/>
    </xf>
    <xf numFmtId="1" fontId="13" fillId="0" borderId="15" xfId="0" applyNumberFormat="1" applyFont="1" applyFill="1" applyBorder="1" applyAlignment="1">
      <alignment horizontal="left" vertical="center" wrapText="1"/>
    </xf>
    <xf numFmtId="1" fontId="13" fillId="0" borderId="10" xfId="0" applyNumberFormat="1" applyFont="1" applyFill="1" applyBorder="1" applyAlignment="1">
      <alignment horizontal="left" vertical="center" wrapText="1"/>
    </xf>
    <xf numFmtId="1" fontId="13" fillId="0" borderId="16" xfId="0" applyNumberFormat="1" applyFont="1" applyFill="1" applyBorder="1" applyAlignment="1">
      <alignment horizontal="left" vertical="center" wrapText="1"/>
    </xf>
    <xf numFmtId="1" fontId="13" fillId="0" borderId="15" xfId="0" applyNumberFormat="1" applyFont="1" applyFill="1" applyBorder="1" applyAlignment="1">
      <alignment horizontal="left" vertical="center"/>
    </xf>
    <xf numFmtId="1" fontId="13" fillId="0" borderId="10" xfId="0" applyNumberFormat="1" applyFont="1" applyFill="1" applyBorder="1" applyAlignment="1">
      <alignment horizontal="left" vertical="center"/>
    </xf>
    <xf numFmtId="1" fontId="13" fillId="0" borderId="16" xfId="0" applyNumberFormat="1" applyFont="1" applyFill="1" applyBorder="1" applyAlignment="1">
      <alignment horizontal="left" vertical="center"/>
    </xf>
    <xf numFmtId="1" fontId="8" fillId="3" borderId="50" xfId="0" applyNumberFormat="1" applyFont="1" applyFill="1" applyBorder="1" applyAlignment="1">
      <alignment horizontal="center" vertical="center"/>
    </xf>
    <xf numFmtId="1" fontId="8" fillId="3" borderId="51" xfId="0" applyNumberFormat="1" applyFont="1" applyFill="1" applyBorder="1" applyAlignment="1">
      <alignment horizontal="center" vertical="center"/>
    </xf>
    <xf numFmtId="1" fontId="8" fillId="3" borderId="52" xfId="0" applyNumberFormat="1" applyFont="1" applyFill="1" applyBorder="1" applyAlignment="1">
      <alignment horizontal="center" vertical="center"/>
    </xf>
    <xf numFmtId="9" fontId="9" fillId="0" borderId="5" xfId="2" applyNumberFormat="1" applyFont="1" applyFill="1" applyBorder="1" applyAlignment="1">
      <alignment horizontal="center" vertical="center"/>
    </xf>
    <xf numFmtId="9" fontId="9" fillId="0" borderId="6" xfId="2" applyNumberFormat="1" applyFont="1" applyFill="1" applyBorder="1" applyAlignment="1">
      <alignment horizontal="center" vertical="center"/>
    </xf>
    <xf numFmtId="9" fontId="9" fillId="0" borderId="41" xfId="2" applyNumberFormat="1" applyFont="1" applyFill="1" applyBorder="1" applyAlignment="1">
      <alignment horizontal="center" vertical="center"/>
    </xf>
    <xf numFmtId="9" fontId="9" fillId="0" borderId="5" xfId="2" applyNumberFormat="1" applyFont="1" applyBorder="1" applyAlignment="1">
      <alignment horizontal="center" vertical="center"/>
    </xf>
    <xf numFmtId="9" fontId="9" fillId="0" borderId="6" xfId="2" applyNumberFormat="1" applyFont="1" applyBorder="1" applyAlignment="1">
      <alignment horizontal="center" vertical="center"/>
    </xf>
    <xf numFmtId="9" fontId="9" fillId="0" borderId="22" xfId="2" applyNumberFormat="1" applyFont="1" applyBorder="1" applyAlignment="1">
      <alignment horizontal="center" vertical="center"/>
    </xf>
    <xf numFmtId="44" fontId="9" fillId="0" borderId="9" xfId="1" applyNumberFormat="1" applyFont="1" applyBorder="1" applyAlignment="1">
      <alignment horizontal="center"/>
    </xf>
    <xf numFmtId="44" fontId="9" fillId="0" borderId="10" xfId="1" applyNumberFormat="1" applyFont="1" applyBorder="1" applyAlignment="1">
      <alignment horizontal="center"/>
    </xf>
    <xf numFmtId="44" fontId="9" fillId="0" borderId="16" xfId="1" applyNumberFormat="1" applyFont="1" applyBorder="1" applyAlignment="1">
      <alignment horizontal="center"/>
    </xf>
    <xf numFmtId="44" fontId="8" fillId="0" borderId="9" xfId="1" applyNumberFormat="1" applyFont="1" applyBorder="1" applyAlignment="1">
      <alignment horizontal="center"/>
    </xf>
    <xf numFmtId="44" fontId="8" fillId="0" borderId="10" xfId="1" applyNumberFormat="1" applyFont="1" applyBorder="1" applyAlignment="1">
      <alignment horizontal="center"/>
    </xf>
    <xf numFmtId="44" fontId="8" fillId="0" borderId="16" xfId="1" applyNumberFormat="1" applyFont="1" applyBorder="1" applyAlignment="1">
      <alignment horizontal="center"/>
    </xf>
    <xf numFmtId="44" fontId="9" fillId="0" borderId="36" xfId="2" applyNumberFormat="1" applyFont="1" applyBorder="1" applyAlignment="1">
      <alignment horizontal="center" vertical="center"/>
    </xf>
    <xf numFmtId="44" fontId="9" fillId="0" borderId="8" xfId="2" applyNumberFormat="1" applyFont="1" applyBorder="1" applyAlignment="1">
      <alignment horizontal="center" vertical="center"/>
    </xf>
    <xf numFmtId="44" fontId="9" fillId="0" borderId="20" xfId="2" applyNumberFormat="1" applyFont="1" applyBorder="1" applyAlignment="1">
      <alignment horizontal="center" vertical="center"/>
    </xf>
    <xf numFmtId="1" fontId="8" fillId="0" borderId="18" xfId="1" applyNumberFormat="1" applyFont="1" applyBorder="1" applyAlignment="1">
      <alignment horizontal="center" vertical="center"/>
    </xf>
    <xf numFmtId="0" fontId="8" fillId="0" borderId="48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49" fontId="8" fillId="0" borderId="4" xfId="1" applyNumberFormat="1" applyFont="1" applyBorder="1" applyAlignment="1">
      <alignment horizontal="center" vertical="center" wrapText="1"/>
    </xf>
    <xf numFmtId="0" fontId="8" fillId="0" borderId="44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44" fontId="8" fillId="3" borderId="4" xfId="2" applyNumberFormat="1" applyFont="1" applyFill="1" applyBorder="1" applyAlignment="1">
      <alignment vertical="center"/>
    </xf>
    <xf numFmtId="44" fontId="8" fillId="3" borderId="44" xfId="2" applyNumberFormat="1" applyFont="1" applyFill="1" applyBorder="1" applyAlignment="1">
      <alignment vertical="center"/>
    </xf>
    <xf numFmtId="44" fontId="8" fillId="3" borderId="12" xfId="2" applyNumberFormat="1" applyFont="1" applyFill="1" applyBorder="1" applyAlignment="1">
      <alignment vertical="center"/>
    </xf>
    <xf numFmtId="10" fontId="8" fillId="0" borderId="4" xfId="1" applyNumberFormat="1" applyFont="1" applyBorder="1" applyAlignment="1">
      <alignment vertical="center"/>
    </xf>
    <xf numFmtId="10" fontId="8" fillId="0" borderId="44" xfId="1" applyNumberFormat="1" applyFont="1" applyBorder="1" applyAlignment="1">
      <alignment vertical="center"/>
    </xf>
    <xf numFmtId="10" fontId="8" fillId="0" borderId="12" xfId="1" applyNumberFormat="1" applyFont="1" applyBorder="1" applyAlignment="1">
      <alignment vertical="center"/>
    </xf>
    <xf numFmtId="44" fontId="9" fillId="0" borderId="36" xfId="2" applyNumberFormat="1" applyFont="1" applyFill="1" applyBorder="1" applyAlignment="1">
      <alignment horizontal="center" vertical="center"/>
    </xf>
    <xf numFmtId="44" fontId="9" fillId="0" borderId="8" xfId="2" applyNumberFormat="1" applyFont="1" applyFill="1" applyBorder="1" applyAlignment="1">
      <alignment horizontal="center" vertical="center"/>
    </xf>
    <xf numFmtId="44" fontId="9" fillId="0" borderId="47" xfId="2" applyNumberFormat="1" applyFont="1" applyFill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/>
    </xf>
    <xf numFmtId="0" fontId="8" fillId="2" borderId="28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/>
    </xf>
    <xf numFmtId="0" fontId="8" fillId="2" borderId="41" xfId="1" applyFont="1" applyFill="1" applyBorder="1" applyAlignment="1">
      <alignment horizontal="center"/>
    </xf>
    <xf numFmtId="10" fontId="8" fillId="0" borderId="7" xfId="1" applyNumberFormat="1" applyFont="1" applyBorder="1" applyAlignment="1">
      <alignment vertical="center"/>
    </xf>
    <xf numFmtId="44" fontId="8" fillId="0" borderId="11" xfId="1" applyNumberFormat="1" applyFont="1" applyBorder="1" applyAlignment="1">
      <alignment horizontal="center"/>
    </xf>
    <xf numFmtId="10" fontId="8" fillId="0" borderId="43" xfId="10" applyNumberFormat="1" applyFont="1" applyBorder="1" applyAlignment="1">
      <alignment horizontal="center"/>
    </xf>
    <xf numFmtId="10" fontId="8" fillId="0" borderId="26" xfId="10" applyNumberFormat="1" applyFont="1" applyBorder="1" applyAlignment="1">
      <alignment horizontal="center"/>
    </xf>
    <xf numFmtId="10" fontId="8" fillId="0" borderId="35" xfId="10" applyNumberFormat="1" applyFont="1" applyBorder="1" applyAlignment="1">
      <alignment horizontal="center"/>
    </xf>
    <xf numFmtId="10" fontId="8" fillId="0" borderId="27" xfId="10" applyNumberFormat="1" applyFont="1" applyBorder="1" applyAlignment="1">
      <alignment horizontal="center"/>
    </xf>
    <xf numFmtId="10" fontId="9" fillId="0" borderId="9" xfId="10" applyNumberFormat="1" applyFont="1" applyBorder="1" applyAlignment="1">
      <alignment horizontal="center"/>
    </xf>
    <xf numFmtId="10" fontId="9" fillId="0" borderId="10" xfId="10" applyNumberFormat="1" applyFont="1" applyBorder="1" applyAlignment="1">
      <alignment horizontal="center"/>
    </xf>
    <xf numFmtId="10" fontId="9" fillId="0" borderId="16" xfId="10" applyNumberFormat="1" applyFont="1" applyBorder="1" applyAlignment="1">
      <alignment horizontal="center"/>
    </xf>
    <xf numFmtId="0" fontId="8" fillId="2" borderId="9" xfId="1" applyFont="1" applyFill="1" applyBorder="1" applyAlignment="1">
      <alignment horizontal="center" wrapText="1"/>
    </xf>
    <xf numFmtId="0" fontId="8" fillId="2" borderId="10" xfId="1" applyFont="1" applyFill="1" applyBorder="1" applyAlignment="1">
      <alignment horizontal="center" wrapText="1"/>
    </xf>
    <xf numFmtId="0" fontId="8" fillId="2" borderId="16" xfId="1" applyFont="1" applyFill="1" applyBorder="1" applyAlignment="1">
      <alignment horizontal="center" wrapText="1"/>
    </xf>
    <xf numFmtId="0" fontId="13" fillId="0" borderId="45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41" xfId="1" applyFont="1" applyBorder="1" applyAlignment="1">
      <alignment horizontal="center" vertical="center"/>
    </xf>
    <xf numFmtId="0" fontId="13" fillId="0" borderId="33" xfId="1" applyFont="1" applyBorder="1" applyAlignment="1">
      <alignment horizontal="center" vertical="center"/>
    </xf>
    <xf numFmtId="0" fontId="13" fillId="0" borderId="30" xfId="1" applyFont="1" applyBorder="1" applyAlignment="1">
      <alignment horizontal="center" vertical="center"/>
    </xf>
    <xf numFmtId="0" fontId="13" fillId="0" borderId="34" xfId="1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/>
    </xf>
    <xf numFmtId="0" fontId="13" fillId="0" borderId="47" xfId="1" applyFont="1" applyBorder="1" applyAlignment="1">
      <alignment horizontal="center" vertical="center"/>
    </xf>
    <xf numFmtId="44" fontId="13" fillId="0" borderId="9" xfId="1" applyNumberFormat="1" applyFont="1" applyBorder="1" applyAlignment="1">
      <alignment horizontal="center"/>
    </xf>
    <xf numFmtId="0" fontId="13" fillId="0" borderId="11" xfId="1" applyFont="1" applyBorder="1" applyAlignment="1">
      <alignment horizontal="center"/>
    </xf>
    <xf numFmtId="9" fontId="13" fillId="0" borderId="9" xfId="10" applyFont="1" applyBorder="1" applyAlignment="1">
      <alignment horizontal="center"/>
    </xf>
    <xf numFmtId="9" fontId="13" fillId="0" borderId="11" xfId="10" applyFont="1" applyBorder="1" applyAlignment="1">
      <alignment horizontal="center"/>
    </xf>
    <xf numFmtId="44" fontId="9" fillId="0" borderId="11" xfId="1" applyNumberFormat="1" applyFont="1" applyBorder="1" applyAlignment="1">
      <alignment horizontal="center"/>
    </xf>
    <xf numFmtId="10" fontId="9" fillId="0" borderId="11" xfId="10" applyNumberFormat="1" applyFont="1" applyBorder="1" applyAlignment="1">
      <alignment horizontal="center"/>
    </xf>
    <xf numFmtId="1" fontId="13" fillId="0" borderId="3" xfId="0" applyNumberFormat="1" applyFont="1" applyFill="1" applyBorder="1" applyAlignment="1">
      <alignment horizontal="left" vertical="center"/>
    </xf>
    <xf numFmtId="1" fontId="13" fillId="0" borderId="13" xfId="0" applyNumberFormat="1" applyFont="1" applyFill="1" applyBorder="1" applyAlignment="1">
      <alignment horizontal="left" vertical="center"/>
    </xf>
    <xf numFmtId="1" fontId="13" fillId="0" borderId="14" xfId="0" applyNumberFormat="1" applyFont="1" applyFill="1" applyBorder="1" applyAlignment="1">
      <alignment horizontal="left" vertical="center"/>
    </xf>
    <xf numFmtId="1" fontId="13" fillId="0" borderId="3" xfId="0" applyNumberFormat="1" applyFont="1" applyFill="1" applyBorder="1" applyAlignment="1">
      <alignment horizontal="left" vertical="center" wrapText="1"/>
    </xf>
    <xf numFmtId="1" fontId="13" fillId="0" borderId="13" xfId="0" applyNumberFormat="1" applyFont="1" applyFill="1" applyBorder="1" applyAlignment="1">
      <alignment horizontal="left" vertical="center" wrapText="1"/>
    </xf>
    <xf numFmtId="1" fontId="13" fillId="0" borderId="14" xfId="0" applyNumberFormat="1" applyFont="1" applyFill="1" applyBorder="1" applyAlignment="1">
      <alignment horizontal="left" vertical="center" wrapText="1"/>
    </xf>
    <xf numFmtId="0" fontId="14" fillId="0" borderId="3" xfId="1" quotePrefix="1" applyFont="1" applyBorder="1" applyAlignment="1">
      <alignment horizontal="left" wrapText="1"/>
    </xf>
    <xf numFmtId="0" fontId="14" fillId="0" borderId="13" xfId="1" quotePrefix="1" applyFont="1" applyBorder="1" applyAlignment="1">
      <alignment horizontal="left" wrapText="1"/>
    </xf>
    <xf numFmtId="0" fontId="14" fillId="0" borderId="14" xfId="1" quotePrefix="1" applyFont="1" applyBorder="1" applyAlignment="1">
      <alignment horizontal="left" wrapText="1"/>
    </xf>
    <xf numFmtId="0" fontId="8" fillId="2" borderId="22" xfId="1" applyFont="1" applyFill="1" applyBorder="1" applyAlignment="1">
      <alignment horizontal="center"/>
    </xf>
    <xf numFmtId="0" fontId="17" fillId="0" borderId="13" xfId="11" applyNumberFormat="1" applyFont="1" applyFill="1" applyBorder="1" applyAlignment="1">
      <alignment horizontal="left" vertical="center" wrapText="1"/>
    </xf>
    <xf numFmtId="44" fontId="17" fillId="0" borderId="13" xfId="7" applyNumberFormat="1" applyFont="1" applyFill="1" applyBorder="1" applyAlignment="1">
      <alignment horizontal="center" vertical="center" wrapText="1"/>
    </xf>
    <xf numFmtId="0" fontId="16" fillId="0" borderId="13" xfId="11" applyNumberFormat="1" applyFont="1" applyFill="1" applyBorder="1" applyAlignment="1">
      <alignment horizontal="left" vertical="center" wrapText="1"/>
    </xf>
    <xf numFmtId="2" fontId="17" fillId="0" borderId="9" xfId="7" applyNumberFormat="1" applyFont="1" applyFill="1" applyBorder="1" applyAlignment="1">
      <alignment horizontal="right" vertical="center" wrapText="1"/>
    </xf>
    <xf numFmtId="2" fontId="17" fillId="0" borderId="11" xfId="7" applyNumberFormat="1" applyFont="1" applyFill="1" applyBorder="1" applyAlignment="1">
      <alignment horizontal="right" vertical="center" wrapText="1"/>
    </xf>
    <xf numFmtId="0" fontId="16" fillId="0" borderId="13" xfId="11" applyNumberFormat="1" applyFont="1" applyFill="1" applyBorder="1" applyAlignment="1">
      <alignment horizontal="center" vertical="center" wrapText="1"/>
    </xf>
    <xf numFmtId="0" fontId="16" fillId="0" borderId="13" xfId="11" applyNumberFormat="1" applyFont="1" applyFill="1" applyBorder="1" applyAlignment="1">
      <alignment horizontal="right" vertical="center" wrapText="1"/>
    </xf>
    <xf numFmtId="0" fontId="17" fillId="0" borderId="13" xfId="11" applyNumberFormat="1" applyFont="1" applyFill="1" applyBorder="1" applyAlignment="1">
      <alignment horizontal="center" vertical="center" wrapText="1"/>
    </xf>
    <xf numFmtId="0" fontId="16" fillId="0" borderId="9" xfId="11" applyNumberFormat="1" applyFont="1" applyFill="1" applyBorder="1" applyAlignment="1">
      <alignment horizontal="center" vertical="center" wrapText="1"/>
    </xf>
    <xf numFmtId="0" fontId="16" fillId="0" borderId="10" xfId="11" applyNumberFormat="1" applyFont="1" applyFill="1" applyBorder="1" applyAlignment="1">
      <alignment horizontal="center" vertical="center" wrapText="1"/>
    </xf>
    <xf numFmtId="0" fontId="16" fillId="0" borderId="11" xfId="11" applyNumberFormat="1" applyFont="1" applyFill="1" applyBorder="1" applyAlignment="1">
      <alignment horizontal="center" vertical="center" wrapText="1"/>
    </xf>
    <xf numFmtId="0" fontId="16" fillId="0" borderId="9" xfId="11" applyNumberFormat="1" applyFont="1" applyFill="1" applyBorder="1" applyAlignment="1">
      <alignment horizontal="right" vertical="center" wrapText="1"/>
    </xf>
    <xf numFmtId="0" fontId="16" fillId="0" borderId="10" xfId="11" applyNumberFormat="1" applyFont="1" applyFill="1" applyBorder="1" applyAlignment="1">
      <alignment horizontal="right" vertical="center" wrapText="1"/>
    </xf>
    <xf numFmtId="0" fontId="16" fillId="0" borderId="11" xfId="11" applyNumberFormat="1" applyFont="1" applyFill="1" applyBorder="1" applyAlignment="1">
      <alignment horizontal="right" vertical="center" wrapText="1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43" fontId="11" fillId="0" borderId="9" xfId="7" applyFont="1" applyBorder="1" applyAlignment="1">
      <alignment horizontal="center" wrapText="1"/>
    </xf>
    <xf numFmtId="43" fontId="11" fillId="0" borderId="11" xfId="7" applyFont="1" applyBorder="1" applyAlignment="1">
      <alignment horizontal="center" wrapText="1"/>
    </xf>
    <xf numFmtId="0" fontId="17" fillId="0" borderId="5" xfId="11" applyNumberFormat="1" applyFont="1" applyFill="1" applyBorder="1" applyAlignment="1">
      <alignment horizontal="left" vertical="center" wrapText="1"/>
    </xf>
    <xf numFmtId="0" fontId="17" fillId="0" borderId="6" xfId="11" applyNumberFormat="1" applyFont="1" applyFill="1" applyBorder="1" applyAlignment="1">
      <alignment horizontal="left" vertical="center" wrapText="1"/>
    </xf>
    <xf numFmtId="0" fontId="17" fillId="0" borderId="41" xfId="11" applyNumberFormat="1" applyFont="1" applyFill="1" applyBorder="1" applyAlignment="1">
      <alignment horizontal="left" vertical="center" wrapText="1"/>
    </xf>
    <xf numFmtId="0" fontId="21" fillId="5" borderId="13" xfId="11" applyNumberFormat="1" applyFont="1" applyFill="1" applyBorder="1" applyAlignment="1">
      <alignment horizontal="center" vertical="center" wrapText="1"/>
    </xf>
    <xf numFmtId="171" fontId="16" fillId="0" borderId="9" xfId="11" applyNumberFormat="1" applyFont="1" applyFill="1" applyBorder="1" applyAlignment="1">
      <alignment horizontal="left" vertical="center" wrapText="1"/>
    </xf>
    <xf numFmtId="171" fontId="16" fillId="0" borderId="10" xfId="11" applyNumberFormat="1" applyFont="1" applyFill="1" applyBorder="1" applyAlignment="1">
      <alignment horizontal="left" vertical="center" wrapText="1"/>
    </xf>
    <xf numFmtId="171" fontId="16" fillId="0" borderId="11" xfId="11" applyNumberFormat="1" applyFont="1" applyFill="1" applyBorder="1" applyAlignment="1">
      <alignment horizontal="left" vertical="center" wrapText="1"/>
    </xf>
    <xf numFmtId="171" fontId="17" fillId="0" borderId="13" xfId="11" applyNumberFormat="1" applyFont="1" applyFill="1" applyBorder="1" applyAlignment="1">
      <alignment horizontal="left" vertical="center" wrapText="1"/>
    </xf>
    <xf numFmtId="171" fontId="9" fillId="0" borderId="13" xfId="11" applyNumberFormat="1" applyFont="1" applyFill="1" applyBorder="1" applyAlignment="1">
      <alignment wrapText="1"/>
    </xf>
    <xf numFmtId="0" fontId="16" fillId="3" borderId="13" xfId="0" applyNumberFormat="1" applyFont="1" applyFill="1" applyBorder="1" applyAlignment="1">
      <alignment horizontal="center" wrapText="1"/>
    </xf>
    <xf numFmtId="0" fontId="17" fillId="0" borderId="9" xfId="0" applyNumberFormat="1" applyFont="1" applyFill="1" applyBorder="1" applyAlignment="1">
      <alignment horizontal="left"/>
    </xf>
    <xf numFmtId="0" fontId="17" fillId="0" borderId="10" xfId="0" applyNumberFormat="1" applyFont="1" applyFill="1" applyBorder="1" applyAlignment="1">
      <alignment horizontal="left"/>
    </xf>
    <xf numFmtId="0" fontId="17" fillId="0" borderId="11" xfId="0" applyNumberFormat="1" applyFont="1" applyFill="1" applyBorder="1" applyAlignment="1">
      <alignment horizontal="left"/>
    </xf>
    <xf numFmtId="0" fontId="17" fillId="0" borderId="13" xfId="0" applyNumberFormat="1" applyFont="1" applyFill="1" applyBorder="1" applyAlignment="1">
      <alignment horizontal="left" wrapText="1"/>
    </xf>
    <xf numFmtId="0" fontId="17" fillId="0" borderId="9" xfId="0" applyNumberFormat="1" applyFont="1" applyBorder="1" applyAlignment="1">
      <alignment horizontal="left" wrapText="1"/>
    </xf>
    <xf numFmtId="0" fontId="17" fillId="0" borderId="10" xfId="0" applyNumberFormat="1" applyFont="1" applyBorder="1" applyAlignment="1">
      <alignment horizontal="left" wrapText="1"/>
    </xf>
    <xf numFmtId="0" fontId="17" fillId="0" borderId="11" xfId="0" applyNumberFormat="1" applyFont="1" applyBorder="1" applyAlignment="1">
      <alignment horizontal="left" wrapText="1"/>
    </xf>
  </cellXfs>
  <cellStyles count="14">
    <cellStyle name="Excel Built-in Comma" xfId="6"/>
    <cellStyle name="Excel Built-in Normal" xfId="5"/>
    <cellStyle name="Moeda" xfId="9" builtinId="4"/>
    <cellStyle name="Normal" xfId="0" builtinId="0"/>
    <cellStyle name="Normal 10" xfId="11"/>
    <cellStyle name="Normal 2" xfId="1"/>
    <cellStyle name="Normal 2 2" xfId="8"/>
    <cellStyle name="Normal 3" xfId="3"/>
    <cellStyle name="Porcentagem" xfId="10" builtinId="5"/>
    <cellStyle name="Porcentagem 2" xfId="12"/>
    <cellStyle name="Porcentagem 2 2" xfId="13"/>
    <cellStyle name="Vírgula" xfId="7" builtinId="3"/>
    <cellStyle name="Vírgula 2" xfId="2"/>
    <cellStyle name="Vírgula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1</xdr:col>
      <xdr:colOff>161926</xdr:colOff>
      <xdr:row>1</xdr:row>
      <xdr:rowOff>222250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552451" cy="50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63501</xdr:rowOff>
    </xdr:from>
    <xdr:to>
      <xdr:col>0</xdr:col>
      <xdr:colOff>666750</xdr:colOff>
      <xdr:row>1</xdr:row>
      <xdr:rowOff>222251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99" y="63501"/>
          <a:ext cx="552451" cy="50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1</xdr:colOff>
      <xdr:row>1</xdr:row>
      <xdr:rowOff>231775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66675"/>
          <a:ext cx="552451" cy="508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GridLines="0" zoomScaleNormal="100" workbookViewId="0">
      <selection activeCell="D17" sqref="D17"/>
    </sheetView>
  </sheetViews>
  <sheetFormatPr defaultRowHeight="15" x14ac:dyDescent="0.25"/>
  <cols>
    <col min="1" max="1" width="6.85546875" style="2" bestFit="1" customWidth="1"/>
    <col min="2" max="2" width="7.85546875" bestFit="1" customWidth="1"/>
    <col min="3" max="3" width="9.7109375" style="5" bestFit="1" customWidth="1"/>
    <col min="4" max="4" width="63.140625" bestFit="1" customWidth="1"/>
    <col min="5" max="5" width="4.85546875" bestFit="1" customWidth="1"/>
    <col min="6" max="6" width="9" style="4" bestFit="1" customWidth="1"/>
    <col min="7" max="7" width="12" style="4" bestFit="1" customWidth="1"/>
    <col min="8" max="8" width="15.85546875" bestFit="1" customWidth="1"/>
    <col min="9" max="9" width="9" bestFit="1" customWidth="1"/>
    <col min="10" max="10" width="12.28515625" style="7" bestFit="1" customWidth="1"/>
    <col min="11" max="11" width="14.28515625" style="7" bestFit="1" customWidth="1"/>
  </cols>
  <sheetData>
    <row r="1" spans="1:11" ht="27" customHeight="1" x14ac:dyDescent="0.25">
      <c r="A1" s="158" t="s">
        <v>4</v>
      </c>
      <c r="B1" s="159"/>
      <c r="C1" s="159"/>
      <c r="D1" s="159"/>
      <c r="E1" s="159"/>
      <c r="F1" s="159"/>
      <c r="G1" s="159"/>
      <c r="H1" s="159"/>
      <c r="I1" s="160"/>
    </row>
    <row r="2" spans="1:11" ht="21.75" customHeight="1" x14ac:dyDescent="0.25">
      <c r="A2" s="161" t="s">
        <v>13</v>
      </c>
      <c r="B2" s="162"/>
      <c r="C2" s="162"/>
      <c r="D2" s="162"/>
      <c r="E2" s="162"/>
      <c r="F2" s="162"/>
      <c r="G2" s="162"/>
      <c r="H2" s="162"/>
      <c r="I2" s="163"/>
    </row>
    <row r="3" spans="1:11" ht="15" customHeight="1" x14ac:dyDescent="0.25">
      <c r="A3" s="164" t="s">
        <v>136</v>
      </c>
      <c r="B3" s="165"/>
      <c r="C3" s="165"/>
      <c r="D3" s="165"/>
      <c r="E3" s="165"/>
      <c r="F3" s="165"/>
      <c r="G3" s="165"/>
      <c r="H3" s="69" t="s">
        <v>131</v>
      </c>
      <c r="I3" s="173" t="s">
        <v>35</v>
      </c>
    </row>
    <row r="4" spans="1:11" ht="15" customHeight="1" x14ac:dyDescent="0.25">
      <c r="A4" s="166" t="s">
        <v>89</v>
      </c>
      <c r="B4" s="167"/>
      <c r="C4" s="167"/>
      <c r="D4" s="167"/>
      <c r="E4" s="167"/>
      <c r="F4" s="167"/>
      <c r="G4" s="167"/>
      <c r="H4" s="146" t="s">
        <v>133</v>
      </c>
      <c r="I4" s="174"/>
    </row>
    <row r="5" spans="1:11" ht="15" customHeight="1" x14ac:dyDescent="0.25">
      <c r="A5" s="166" t="s">
        <v>134</v>
      </c>
      <c r="B5" s="167"/>
      <c r="C5" s="167"/>
      <c r="D5" s="167"/>
      <c r="E5" s="167"/>
      <c r="F5" s="167"/>
      <c r="G5" s="167"/>
      <c r="H5" s="147"/>
      <c r="I5" s="175"/>
    </row>
    <row r="6" spans="1:11" ht="30" x14ac:dyDescent="0.25">
      <c r="A6" s="20" t="s">
        <v>0</v>
      </c>
      <c r="B6" s="21" t="s">
        <v>15</v>
      </c>
      <c r="C6" s="21" t="s">
        <v>16</v>
      </c>
      <c r="D6" s="21" t="s">
        <v>14</v>
      </c>
      <c r="E6" s="21" t="s">
        <v>1</v>
      </c>
      <c r="F6" s="21" t="s">
        <v>2</v>
      </c>
      <c r="G6" s="21" t="s">
        <v>17</v>
      </c>
      <c r="H6" s="22" t="s">
        <v>18</v>
      </c>
      <c r="I6" s="26" t="s">
        <v>19</v>
      </c>
    </row>
    <row r="7" spans="1:11" x14ac:dyDescent="0.25">
      <c r="A7" s="9">
        <v>1</v>
      </c>
      <c r="B7" s="171"/>
      <c r="C7" s="172"/>
      <c r="D7" s="168" t="s">
        <v>27</v>
      </c>
      <c r="E7" s="169"/>
      <c r="F7" s="169"/>
      <c r="G7" s="169"/>
      <c r="H7" s="169"/>
      <c r="I7" s="170"/>
    </row>
    <row r="8" spans="1:11" x14ac:dyDescent="0.25">
      <c r="A8" s="8" t="s">
        <v>7</v>
      </c>
      <c r="B8" s="10" t="s">
        <v>37</v>
      </c>
      <c r="C8" s="10">
        <v>20305</v>
      </c>
      <c r="D8" s="42" t="s">
        <v>36</v>
      </c>
      <c r="E8" s="10" t="s">
        <v>38</v>
      </c>
      <c r="F8" s="25">
        <f>'M. CÁLCULO'!I6</f>
        <v>8</v>
      </c>
      <c r="G8" s="19">
        <f>ROUND(K8,2)</f>
        <v>370.98</v>
      </c>
      <c r="H8" s="23">
        <f>ROUND(F8*G8,2)</f>
        <v>2967.84</v>
      </c>
      <c r="I8" s="68">
        <f>H8/$H$36</f>
        <v>9.9272036873171553E-3</v>
      </c>
      <c r="J8" s="7">
        <v>275.76</v>
      </c>
      <c r="K8" s="7">
        <f>J8*1.3453</f>
        <v>370.97992799999997</v>
      </c>
    </row>
    <row r="9" spans="1:11" x14ac:dyDescent="0.25">
      <c r="A9" s="11"/>
      <c r="B9" s="12"/>
      <c r="C9" s="12"/>
      <c r="D9" s="12"/>
      <c r="E9" s="144" t="s">
        <v>40</v>
      </c>
      <c r="F9" s="145"/>
      <c r="G9" s="145"/>
      <c r="H9" s="65">
        <f>SUM(H8:H8)</f>
        <v>2967.84</v>
      </c>
      <c r="I9" s="66">
        <f>H9/$H$36</f>
        <v>9.9272036873171553E-3</v>
      </c>
    </row>
    <row r="10" spans="1:11" x14ac:dyDescent="0.25">
      <c r="A10" s="13">
        <v>2</v>
      </c>
      <c r="B10" s="148"/>
      <c r="C10" s="149"/>
      <c r="D10" s="150" t="s">
        <v>138</v>
      </c>
      <c r="E10" s="151"/>
      <c r="F10" s="151"/>
      <c r="G10" s="151"/>
      <c r="H10" s="151"/>
      <c r="I10" s="152"/>
    </row>
    <row r="11" spans="1:11" x14ac:dyDescent="0.25">
      <c r="A11" s="13" t="s">
        <v>8</v>
      </c>
      <c r="B11" s="148"/>
      <c r="C11" s="149"/>
      <c r="D11" s="153" t="s">
        <v>41</v>
      </c>
      <c r="E11" s="154"/>
      <c r="F11" s="154"/>
      <c r="G11" s="154"/>
      <c r="H11" s="154"/>
      <c r="I11" s="155"/>
    </row>
    <row r="12" spans="1:11" x14ac:dyDescent="0.25">
      <c r="A12" s="84" t="s">
        <v>101</v>
      </c>
      <c r="B12" s="10" t="s">
        <v>37</v>
      </c>
      <c r="C12" s="10">
        <v>10280</v>
      </c>
      <c r="D12" s="42" t="s">
        <v>90</v>
      </c>
      <c r="E12" s="10" t="s">
        <v>38</v>
      </c>
      <c r="F12" s="25">
        <f>'M. CÁLCULO'!I10</f>
        <v>639.99</v>
      </c>
      <c r="G12" s="19">
        <f t="shared" ref="G12" si="0">ROUND(K12,2)</f>
        <v>10.51</v>
      </c>
      <c r="H12" s="23">
        <f>ROUND(F12*G12,2)</f>
        <v>6726.29</v>
      </c>
      <c r="I12" s="68">
        <f>H12/$H$36</f>
        <v>2.2498938921897579E-2</v>
      </c>
      <c r="J12" s="85">
        <v>7.81</v>
      </c>
      <c r="K12" s="7">
        <f t="shared" ref="K12:K33" si="1">J12*1.3453</f>
        <v>10.506792999999998</v>
      </c>
    </row>
    <row r="13" spans="1:11" ht="16.5" customHeight="1" x14ac:dyDescent="0.25">
      <c r="A13" s="84" t="s">
        <v>102</v>
      </c>
      <c r="B13" s="10" t="s">
        <v>86</v>
      </c>
      <c r="C13" s="136" t="s">
        <v>87</v>
      </c>
      <c r="D13" s="42" t="s">
        <v>93</v>
      </c>
      <c r="E13" s="10" t="s">
        <v>38</v>
      </c>
      <c r="F13" s="25">
        <f>'M. CÁLCULO'!I14</f>
        <v>425.45</v>
      </c>
      <c r="G13" s="19">
        <f t="shared" ref="G13:G14" si="2">ROUND(K13,2)</f>
        <v>4.26</v>
      </c>
      <c r="H13" s="23">
        <f>ROUND(F13*G13,2)</f>
        <v>1812.42</v>
      </c>
      <c r="I13" s="68">
        <f>H13/$H$36</f>
        <v>6.0624098694563588E-3</v>
      </c>
      <c r="J13" s="85">
        <f>COMPOSIÇÕES!J33</f>
        <v>4.26</v>
      </c>
      <c r="K13" s="7">
        <f>J13*1</f>
        <v>4.26</v>
      </c>
    </row>
    <row r="14" spans="1:11" x14ac:dyDescent="0.25">
      <c r="A14" s="84" t="s">
        <v>103</v>
      </c>
      <c r="B14" s="10" t="s">
        <v>86</v>
      </c>
      <c r="C14" s="136" t="s">
        <v>88</v>
      </c>
      <c r="D14" s="42" t="s">
        <v>94</v>
      </c>
      <c r="E14" s="10" t="s">
        <v>39</v>
      </c>
      <c r="F14" s="25">
        <f>'M. CÁLCULO'!I15</f>
        <v>100</v>
      </c>
      <c r="G14" s="19">
        <f t="shared" si="2"/>
        <v>12.51</v>
      </c>
      <c r="H14" s="23">
        <f t="shared" ref="H14:H15" si="3">ROUND(F14*G14,2)</f>
        <v>1251</v>
      </c>
      <c r="I14" s="68">
        <f>H14/$H$36</f>
        <v>4.1845017968737399E-3</v>
      </c>
      <c r="J14" s="85">
        <f>COMPOSIÇÕES!J63</f>
        <v>12.51</v>
      </c>
      <c r="K14" s="7">
        <f>J14*1</f>
        <v>12.51</v>
      </c>
    </row>
    <row r="15" spans="1:11" ht="25.5" x14ac:dyDescent="0.25">
      <c r="A15" s="84" t="s">
        <v>120</v>
      </c>
      <c r="B15" s="10" t="s">
        <v>37</v>
      </c>
      <c r="C15" s="136" t="s">
        <v>123</v>
      </c>
      <c r="D15" s="42" t="s">
        <v>122</v>
      </c>
      <c r="E15" s="10" t="s">
        <v>38</v>
      </c>
      <c r="F15" s="25">
        <f>'M. CÁLCULO'!I16</f>
        <v>20</v>
      </c>
      <c r="G15" s="19">
        <f t="shared" ref="G15" si="4">ROUND(K15,2)</f>
        <v>30.01</v>
      </c>
      <c r="H15" s="23">
        <f t="shared" si="3"/>
        <v>600.20000000000005</v>
      </c>
      <c r="I15" s="68">
        <f>H15/$H$36</f>
        <v>2.0076242833602072E-3</v>
      </c>
      <c r="J15" s="85">
        <v>22.31</v>
      </c>
      <c r="K15" s="7">
        <f t="shared" si="1"/>
        <v>30.013642999999998</v>
      </c>
    </row>
    <row r="16" spans="1:11" x14ac:dyDescent="0.25">
      <c r="A16" s="11"/>
      <c r="B16" s="12"/>
      <c r="C16" s="12"/>
      <c r="D16" s="12"/>
      <c r="E16" s="144" t="s">
        <v>110</v>
      </c>
      <c r="F16" s="145"/>
      <c r="G16" s="145"/>
      <c r="H16" s="65">
        <f>SUM(H12:H15)</f>
        <v>10389.91</v>
      </c>
      <c r="I16" s="66">
        <f>H16/$H$36</f>
        <v>3.4753474871587885E-2</v>
      </c>
      <c r="J16" s="83"/>
    </row>
    <row r="17" spans="1:11" x14ac:dyDescent="0.25">
      <c r="A17" s="13" t="s">
        <v>45</v>
      </c>
      <c r="B17" s="58"/>
      <c r="C17" s="59"/>
      <c r="D17" s="55" t="s">
        <v>98</v>
      </c>
      <c r="E17" s="56"/>
      <c r="F17" s="56"/>
      <c r="G17" s="56"/>
      <c r="H17" s="56"/>
      <c r="I17" s="57"/>
    </row>
    <row r="18" spans="1:11" ht="38.25" x14ac:dyDescent="0.25">
      <c r="A18" s="8" t="s">
        <v>104</v>
      </c>
      <c r="B18" s="61" t="s">
        <v>37</v>
      </c>
      <c r="C18" s="61">
        <v>200738</v>
      </c>
      <c r="D18" s="60" t="s">
        <v>99</v>
      </c>
      <c r="E18" s="41" t="s">
        <v>42</v>
      </c>
      <c r="F18" s="25">
        <f>'M. CÁLCULO'!I18</f>
        <v>357.65</v>
      </c>
      <c r="G18" s="19">
        <f t="shared" ref="G18:G20" si="5">ROUND(K18,2)</f>
        <v>43.64</v>
      </c>
      <c r="H18" s="23">
        <f>ROUND(F18*G18,2)</f>
        <v>15607.85</v>
      </c>
      <c r="I18" s="67">
        <f>H18/$H$36</f>
        <v>5.2207095419932702E-2</v>
      </c>
      <c r="J18" s="7">
        <v>32.44</v>
      </c>
      <c r="K18" s="7">
        <f t="shared" si="1"/>
        <v>43.641531999999998</v>
      </c>
    </row>
    <row r="19" spans="1:11" ht="38.25" x14ac:dyDescent="0.25">
      <c r="A19" s="110" t="s">
        <v>105</v>
      </c>
      <c r="B19" s="61" t="s">
        <v>37</v>
      </c>
      <c r="C19" s="61">
        <v>190417</v>
      </c>
      <c r="D19" s="60" t="s">
        <v>44</v>
      </c>
      <c r="E19" s="41" t="s">
        <v>38</v>
      </c>
      <c r="F19" s="25">
        <f>'M. CÁLCULO'!I22</f>
        <v>394.35</v>
      </c>
      <c r="G19" s="19">
        <f t="shared" si="5"/>
        <v>30.9</v>
      </c>
      <c r="H19" s="23">
        <f t="shared" ref="H19:H20" si="6">ROUND(F19*G19,2)</f>
        <v>12185.42</v>
      </c>
      <c r="I19" s="67">
        <f>H19/$H$36</f>
        <v>4.0759322050888259E-2</v>
      </c>
      <c r="J19" s="7">
        <v>22.97</v>
      </c>
      <c r="K19" s="7">
        <f t="shared" si="1"/>
        <v>30.901540999999998</v>
      </c>
    </row>
    <row r="20" spans="1:11" ht="25.5" x14ac:dyDescent="0.25">
      <c r="A20" s="110" t="s">
        <v>106</v>
      </c>
      <c r="B20" s="61" t="s">
        <v>43</v>
      </c>
      <c r="C20" s="61">
        <v>12720</v>
      </c>
      <c r="D20" s="60" t="s">
        <v>100</v>
      </c>
      <c r="E20" s="41" t="s">
        <v>38</v>
      </c>
      <c r="F20" s="25">
        <f>'M. CÁLCULO'!I23</f>
        <v>639.99</v>
      </c>
      <c r="G20" s="19">
        <f t="shared" si="5"/>
        <v>139.04</v>
      </c>
      <c r="H20" s="23">
        <f t="shared" si="6"/>
        <v>88984.21</v>
      </c>
      <c r="I20" s="67">
        <f>H20/$H$36</f>
        <v>0.29764555286841748</v>
      </c>
      <c r="J20" s="7">
        <v>103.35</v>
      </c>
      <c r="K20" s="7">
        <f t="shared" si="1"/>
        <v>139.036755</v>
      </c>
    </row>
    <row r="21" spans="1:11" x14ac:dyDescent="0.25">
      <c r="A21" s="11"/>
      <c r="B21" s="12"/>
      <c r="C21" s="12"/>
      <c r="D21" s="14"/>
      <c r="E21" s="144" t="s">
        <v>111</v>
      </c>
      <c r="F21" s="145"/>
      <c r="G21" s="145"/>
      <c r="H21" s="65">
        <f>SUM(H18:H20)</f>
        <v>116777.48000000001</v>
      </c>
      <c r="I21" s="66">
        <f>H21/$H$36</f>
        <v>0.39061197033923845</v>
      </c>
    </row>
    <row r="22" spans="1:11" x14ac:dyDescent="0.25">
      <c r="A22" s="11"/>
      <c r="B22" s="12"/>
      <c r="C22" s="12"/>
      <c r="D22" s="14"/>
      <c r="E22" s="144" t="s">
        <v>112</v>
      </c>
      <c r="F22" s="145"/>
      <c r="G22" s="145"/>
      <c r="H22" s="65">
        <f>ROUND(H16+H21,2)</f>
        <v>127167.39</v>
      </c>
      <c r="I22" s="66">
        <f>H22/$H$36</f>
        <v>0.42536544521082631</v>
      </c>
    </row>
    <row r="23" spans="1:11" x14ac:dyDescent="0.25">
      <c r="A23" s="13">
        <v>3</v>
      </c>
      <c r="B23" s="148"/>
      <c r="C23" s="149"/>
      <c r="D23" s="150" t="s">
        <v>137</v>
      </c>
      <c r="E23" s="151"/>
      <c r="F23" s="151"/>
      <c r="G23" s="151"/>
      <c r="H23" s="151"/>
      <c r="I23" s="152"/>
    </row>
    <row r="24" spans="1:11" x14ac:dyDescent="0.25">
      <c r="A24" s="13" t="s">
        <v>9</v>
      </c>
      <c r="B24" s="148"/>
      <c r="C24" s="149"/>
      <c r="D24" s="153" t="s">
        <v>41</v>
      </c>
      <c r="E24" s="154"/>
      <c r="F24" s="154"/>
      <c r="G24" s="154"/>
      <c r="H24" s="154"/>
      <c r="I24" s="155"/>
    </row>
    <row r="25" spans="1:11" x14ac:dyDescent="0.25">
      <c r="A25" s="84" t="s">
        <v>107</v>
      </c>
      <c r="B25" s="10" t="s">
        <v>37</v>
      </c>
      <c r="C25" s="10">
        <v>10280</v>
      </c>
      <c r="D25" s="42" t="s">
        <v>90</v>
      </c>
      <c r="E25" s="10" t="s">
        <v>38</v>
      </c>
      <c r="F25" s="25">
        <f>'M. CÁLCULO'!I27</f>
        <v>912.41</v>
      </c>
      <c r="G25" s="19">
        <f t="shared" ref="G25:G27" si="7">ROUND(K25,2)</f>
        <v>10.51</v>
      </c>
      <c r="H25" s="23">
        <f t="shared" ref="H25:H27" si="8">SUM(G25*F25)</f>
        <v>9589.4290999999994</v>
      </c>
      <c r="I25" s="68">
        <f>H25/$H$36</f>
        <v>3.2075925899235275E-2</v>
      </c>
      <c r="J25" s="85">
        <v>7.81</v>
      </c>
      <c r="K25" s="7">
        <f t="shared" si="1"/>
        <v>10.506792999999998</v>
      </c>
    </row>
    <row r="26" spans="1:11" ht="25.5" x14ac:dyDescent="0.25">
      <c r="A26" s="84" t="s">
        <v>108</v>
      </c>
      <c r="B26" s="10" t="s">
        <v>86</v>
      </c>
      <c r="C26" s="136" t="s">
        <v>87</v>
      </c>
      <c r="D26" s="42" t="s">
        <v>93</v>
      </c>
      <c r="E26" s="10" t="s">
        <v>38</v>
      </c>
      <c r="F26" s="25">
        <f>'M. CÁLCULO'!I31</f>
        <v>421.97</v>
      </c>
      <c r="G26" s="19">
        <f t="shared" si="7"/>
        <v>4.26</v>
      </c>
      <c r="H26" s="23">
        <f t="shared" si="8"/>
        <v>1797.5922</v>
      </c>
      <c r="I26" s="68">
        <f>H26/$H$36</f>
        <v>6.0128119831704399E-3</v>
      </c>
      <c r="J26" s="85">
        <f>J13</f>
        <v>4.26</v>
      </c>
      <c r="K26" s="7">
        <f>J26*1</f>
        <v>4.26</v>
      </c>
    </row>
    <row r="27" spans="1:11" x14ac:dyDescent="0.25">
      <c r="A27" s="84" t="s">
        <v>109</v>
      </c>
      <c r="B27" s="10" t="s">
        <v>86</v>
      </c>
      <c r="C27" s="136" t="s">
        <v>88</v>
      </c>
      <c r="D27" s="42" t="s">
        <v>94</v>
      </c>
      <c r="E27" s="10" t="s">
        <v>39</v>
      </c>
      <c r="F27" s="25">
        <f>'M. CÁLCULO'!I32</f>
        <v>100.56</v>
      </c>
      <c r="G27" s="19">
        <f t="shared" si="7"/>
        <v>12.51</v>
      </c>
      <c r="H27" s="23">
        <f t="shared" si="8"/>
        <v>1258.0056</v>
      </c>
      <c r="I27" s="68">
        <f>H27/$H$36</f>
        <v>4.2079350069362332E-3</v>
      </c>
      <c r="J27" s="85">
        <f>J14</f>
        <v>12.51</v>
      </c>
      <c r="K27" s="7">
        <f>J27*1</f>
        <v>12.51</v>
      </c>
    </row>
    <row r="28" spans="1:11" ht="25.5" x14ac:dyDescent="0.25">
      <c r="A28" s="84" t="s">
        <v>121</v>
      </c>
      <c r="B28" s="10" t="s">
        <v>37</v>
      </c>
      <c r="C28" s="136" t="s">
        <v>123</v>
      </c>
      <c r="D28" s="42" t="s">
        <v>122</v>
      </c>
      <c r="E28" s="10" t="s">
        <v>38</v>
      </c>
      <c r="F28" s="25">
        <f>'M. CÁLCULO'!I33</f>
        <v>25</v>
      </c>
      <c r="G28" s="19">
        <f t="shared" ref="G28" si="9">ROUND(K28,2)</f>
        <v>30.01</v>
      </c>
      <c r="H28" s="23">
        <f t="shared" ref="H28" si="10">SUM(G28*F28)</f>
        <v>750.25</v>
      </c>
      <c r="I28" s="68">
        <f>H28/$H$36</f>
        <v>2.5095303542002588E-3</v>
      </c>
      <c r="J28" s="85">
        <v>22.31</v>
      </c>
      <c r="K28" s="7">
        <f t="shared" si="1"/>
        <v>30.013642999999998</v>
      </c>
    </row>
    <row r="29" spans="1:11" x14ac:dyDescent="0.25">
      <c r="A29" s="11"/>
      <c r="B29" s="12"/>
      <c r="C29" s="12"/>
      <c r="D29" s="12"/>
      <c r="E29" s="144" t="s">
        <v>113</v>
      </c>
      <c r="F29" s="145"/>
      <c r="G29" s="145"/>
      <c r="H29" s="65">
        <f>SUM(H25:H28)</f>
        <v>13395.276900000001</v>
      </c>
      <c r="I29" s="66">
        <f>H29/$H$36</f>
        <v>4.4806203243542217E-2</v>
      </c>
    </row>
    <row r="30" spans="1:11" x14ac:dyDescent="0.25">
      <c r="A30" s="13" t="s">
        <v>10</v>
      </c>
      <c r="B30" s="105"/>
      <c r="C30" s="106"/>
      <c r="D30" s="102" t="s">
        <v>98</v>
      </c>
      <c r="E30" s="103"/>
      <c r="F30" s="103"/>
      <c r="G30" s="103"/>
      <c r="H30" s="103"/>
      <c r="I30" s="104"/>
    </row>
    <row r="31" spans="1:11" ht="38.25" x14ac:dyDescent="0.25">
      <c r="A31" s="110" t="s">
        <v>116</v>
      </c>
      <c r="B31" s="61" t="s">
        <v>37</v>
      </c>
      <c r="C31" s="61">
        <v>200738</v>
      </c>
      <c r="D31" s="60" t="s">
        <v>99</v>
      </c>
      <c r="E31" s="41" t="s">
        <v>42</v>
      </c>
      <c r="F31" s="25">
        <f>'M. CÁLCULO'!I35</f>
        <v>393.19</v>
      </c>
      <c r="G31" s="19">
        <f t="shared" ref="G31:G33" si="11">ROUND(K31,2)</f>
        <v>43.64</v>
      </c>
      <c r="H31" s="23">
        <f t="shared" ref="H31" si="12">SUM(G31*F31)</f>
        <v>17158.811600000001</v>
      </c>
      <c r="I31" s="67">
        <f t="shared" ref="I31:I36" si="13">H31/$H$36</f>
        <v>5.7394946420797746E-2</v>
      </c>
      <c r="J31" s="7">
        <v>32.44</v>
      </c>
      <c r="K31" s="7">
        <f t="shared" si="1"/>
        <v>43.641531999999998</v>
      </c>
    </row>
    <row r="32" spans="1:11" ht="38.25" x14ac:dyDescent="0.25">
      <c r="A32" s="110" t="s">
        <v>117</v>
      </c>
      <c r="B32" s="61" t="s">
        <v>37</v>
      </c>
      <c r="C32" s="61">
        <v>190417</v>
      </c>
      <c r="D32" s="60" t="s">
        <v>44</v>
      </c>
      <c r="E32" s="41" t="s">
        <v>38</v>
      </c>
      <c r="F32" s="25">
        <f>'M. CÁLCULO'!I39</f>
        <v>369.24</v>
      </c>
      <c r="G32" s="19">
        <f t="shared" si="11"/>
        <v>30.9</v>
      </c>
      <c r="H32" s="23">
        <f>SUM(G32*F32)</f>
        <v>11409.516</v>
      </c>
      <c r="I32" s="67">
        <f t="shared" si="13"/>
        <v>3.8163980977985359E-2</v>
      </c>
      <c r="J32" s="7">
        <v>22.97</v>
      </c>
      <c r="K32" s="7">
        <f t="shared" si="1"/>
        <v>30.901540999999998</v>
      </c>
    </row>
    <row r="33" spans="1:12" ht="25.5" x14ac:dyDescent="0.25">
      <c r="A33" s="110" t="s">
        <v>118</v>
      </c>
      <c r="B33" s="61" t="s">
        <v>43</v>
      </c>
      <c r="C33" s="61">
        <v>12720</v>
      </c>
      <c r="D33" s="60" t="s">
        <v>100</v>
      </c>
      <c r="E33" s="41" t="s">
        <v>38</v>
      </c>
      <c r="F33" s="25">
        <f>'M. CÁLCULO'!I40</f>
        <v>912.41</v>
      </c>
      <c r="G33" s="19">
        <f t="shared" si="11"/>
        <v>139.04</v>
      </c>
      <c r="H33" s="23">
        <f t="shared" ref="H33" si="14">SUM(G33*F33)</f>
        <v>126861.48639999999</v>
      </c>
      <c r="I33" s="67">
        <f t="shared" si="13"/>
        <v>0.42434222045953124</v>
      </c>
      <c r="J33" s="7">
        <v>103.35</v>
      </c>
      <c r="K33" s="7">
        <f t="shared" si="1"/>
        <v>139.036755</v>
      </c>
    </row>
    <row r="34" spans="1:12" x14ac:dyDescent="0.25">
      <c r="A34" s="11"/>
      <c r="B34" s="12"/>
      <c r="C34" s="12"/>
      <c r="D34" s="14"/>
      <c r="E34" s="144" t="s">
        <v>114</v>
      </c>
      <c r="F34" s="145"/>
      <c r="G34" s="145"/>
      <c r="H34" s="65">
        <f>SUM(H31:H33)</f>
        <v>155429.81399999998</v>
      </c>
      <c r="I34" s="66">
        <f t="shared" si="13"/>
        <v>0.51990114785831432</v>
      </c>
    </row>
    <row r="35" spans="1:12" x14ac:dyDescent="0.25">
      <c r="A35" s="11"/>
      <c r="B35" s="12"/>
      <c r="C35" s="12"/>
      <c r="D35" s="14"/>
      <c r="E35" s="144" t="s">
        <v>115</v>
      </c>
      <c r="F35" s="145"/>
      <c r="G35" s="145"/>
      <c r="H35" s="65">
        <f>H29+H34</f>
        <v>168825.09089999998</v>
      </c>
      <c r="I35" s="66">
        <f t="shared" si="13"/>
        <v>0.56470735110185655</v>
      </c>
    </row>
    <row r="36" spans="1:12" ht="16.5" thickBot="1" x14ac:dyDescent="0.3">
      <c r="A36" s="38"/>
      <c r="B36" s="39"/>
      <c r="C36" s="39"/>
      <c r="D36" s="39"/>
      <c r="E36" s="40" t="s">
        <v>12</v>
      </c>
      <c r="F36" s="40"/>
      <c r="G36" s="40"/>
      <c r="H36" s="24">
        <f>H9+H22+H35</f>
        <v>298960.32089999999</v>
      </c>
      <c r="I36" s="27">
        <f t="shared" si="13"/>
        <v>1</v>
      </c>
      <c r="L36" s="70"/>
    </row>
    <row r="37" spans="1:12" x14ac:dyDescent="0.25">
      <c r="A37" s="15"/>
      <c r="B37" s="16"/>
      <c r="C37" s="17"/>
      <c r="D37" s="16"/>
      <c r="E37" s="16"/>
      <c r="F37" s="18"/>
      <c r="G37" s="18"/>
      <c r="H37" s="16"/>
    </row>
    <row r="38" spans="1:12" x14ac:dyDescent="0.25">
      <c r="A38" s="37"/>
      <c r="B38" s="37"/>
      <c r="C38" s="37"/>
      <c r="D38" s="37"/>
      <c r="E38" s="37"/>
      <c r="F38" s="37"/>
      <c r="G38" s="37"/>
      <c r="H38" s="37"/>
      <c r="I38" s="37"/>
    </row>
    <row r="39" spans="1:12" x14ac:dyDescent="0.25">
      <c r="A39" s="156" t="s">
        <v>29</v>
      </c>
      <c r="B39" s="156"/>
      <c r="C39" s="156"/>
      <c r="D39" s="156"/>
      <c r="E39" s="156"/>
      <c r="F39" s="156"/>
      <c r="G39" s="156"/>
      <c r="H39" s="156"/>
      <c r="I39" s="156"/>
    </row>
    <row r="40" spans="1:12" x14ac:dyDescent="0.25">
      <c r="A40" s="157" t="s">
        <v>30</v>
      </c>
      <c r="B40" s="157"/>
      <c r="C40" s="157"/>
      <c r="D40" s="157"/>
      <c r="E40" s="157"/>
      <c r="F40" s="157"/>
      <c r="G40" s="157"/>
      <c r="H40" s="157"/>
      <c r="I40" s="157"/>
    </row>
  </sheetData>
  <mergeCells count="26">
    <mergeCell ref="A40:I40"/>
    <mergeCell ref="A1:I1"/>
    <mergeCell ref="A2:I2"/>
    <mergeCell ref="E9:G9"/>
    <mergeCell ref="E16:G16"/>
    <mergeCell ref="A3:G3"/>
    <mergeCell ref="A4:G4"/>
    <mergeCell ref="D7:I7"/>
    <mergeCell ref="D11:I11"/>
    <mergeCell ref="B11:C11"/>
    <mergeCell ref="B7:C7"/>
    <mergeCell ref="B10:C10"/>
    <mergeCell ref="D10:I10"/>
    <mergeCell ref="A5:G5"/>
    <mergeCell ref="I3:I5"/>
    <mergeCell ref="B23:C23"/>
    <mergeCell ref="D23:I23"/>
    <mergeCell ref="B24:C24"/>
    <mergeCell ref="D24:I24"/>
    <mergeCell ref="A39:I39"/>
    <mergeCell ref="E29:G29"/>
    <mergeCell ref="E34:G34"/>
    <mergeCell ref="E22:G22"/>
    <mergeCell ref="E35:G35"/>
    <mergeCell ref="H4:H5"/>
    <mergeCell ref="E21:G21"/>
  </mergeCells>
  <phoneticPr fontId="19" type="noConversion"/>
  <pageMargins left="0.7" right="0.7" top="0.75" bottom="0.75" header="0.3" footer="0.3"/>
  <pageSetup paperSize="9" scale="6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showGridLines="0" tabSelected="1" topLeftCell="A22" zoomScaleNormal="100" workbookViewId="0">
      <selection activeCell="B27" sqref="B27"/>
    </sheetView>
  </sheetViews>
  <sheetFormatPr defaultRowHeight="15" x14ac:dyDescent="0.25"/>
  <cols>
    <col min="1" max="1" width="13" style="6" customWidth="1"/>
    <col min="2" max="2" width="56.42578125" customWidth="1"/>
    <col min="3" max="3" width="4.85546875" bestFit="1" customWidth="1"/>
    <col min="4" max="4" width="7" bestFit="1" customWidth="1"/>
    <col min="5" max="5" width="11.5703125" bestFit="1" customWidth="1"/>
    <col min="6" max="6" width="11.7109375" bestFit="1" customWidth="1"/>
    <col min="7" max="7" width="10.28515625" bestFit="1" customWidth="1"/>
    <col min="8" max="8" width="34.5703125" customWidth="1"/>
    <col min="9" max="9" width="9.5703125" customWidth="1"/>
  </cols>
  <sheetData>
    <row r="1" spans="1:12" ht="27" customHeight="1" x14ac:dyDescent="0.25">
      <c r="A1" s="158" t="s">
        <v>4</v>
      </c>
      <c r="B1" s="159"/>
      <c r="C1" s="159"/>
      <c r="D1" s="159"/>
      <c r="E1" s="159"/>
      <c r="F1" s="159"/>
      <c r="G1" s="159"/>
      <c r="H1" s="159"/>
      <c r="I1" s="160"/>
      <c r="J1" s="33"/>
      <c r="K1" s="33"/>
      <c r="L1" s="3"/>
    </row>
    <row r="2" spans="1:12" ht="21.75" customHeight="1" x14ac:dyDescent="0.25">
      <c r="A2" s="161" t="s">
        <v>11</v>
      </c>
      <c r="B2" s="162"/>
      <c r="C2" s="162"/>
      <c r="D2" s="162"/>
      <c r="E2" s="162"/>
      <c r="F2" s="162"/>
      <c r="G2" s="162"/>
      <c r="H2" s="162"/>
      <c r="I2" s="163"/>
      <c r="J2" s="34"/>
      <c r="K2" s="34"/>
      <c r="L2" s="3"/>
    </row>
    <row r="3" spans="1:12" ht="15" customHeight="1" x14ac:dyDescent="0.25">
      <c r="A3" s="195" t="s">
        <v>136</v>
      </c>
      <c r="B3" s="196"/>
      <c r="C3" s="196"/>
      <c r="D3" s="196"/>
      <c r="E3" s="196"/>
      <c r="F3" s="196"/>
      <c r="G3" s="196"/>
      <c r="H3" s="196"/>
      <c r="I3" s="197"/>
      <c r="J3" s="35"/>
      <c r="K3" s="35"/>
      <c r="L3" s="3"/>
    </row>
    <row r="4" spans="1:12" ht="16.5" customHeight="1" x14ac:dyDescent="0.25">
      <c r="A4" s="192" t="s">
        <v>89</v>
      </c>
      <c r="B4" s="193"/>
      <c r="C4" s="193"/>
      <c r="D4" s="193"/>
      <c r="E4" s="193"/>
      <c r="F4" s="193"/>
      <c r="G4" s="193"/>
      <c r="H4" s="193"/>
      <c r="I4" s="194"/>
      <c r="J4" s="36"/>
      <c r="K4" s="36"/>
      <c r="L4" s="3"/>
    </row>
    <row r="5" spans="1:12" x14ac:dyDescent="0.25">
      <c r="A5" s="63">
        <v>1</v>
      </c>
      <c r="B5" s="28" t="s">
        <v>27</v>
      </c>
      <c r="C5" s="29"/>
      <c r="D5" s="94" t="s">
        <v>31</v>
      </c>
      <c r="E5" s="94" t="s">
        <v>32</v>
      </c>
      <c r="F5" s="94" t="s">
        <v>33</v>
      </c>
      <c r="G5" s="94" t="s">
        <v>34</v>
      </c>
      <c r="H5" s="30"/>
      <c r="I5" s="32" t="s">
        <v>3</v>
      </c>
      <c r="J5" s="3"/>
      <c r="K5" s="3"/>
      <c r="L5" s="3"/>
    </row>
    <row r="6" spans="1:12" x14ac:dyDescent="0.25">
      <c r="A6" s="8" t="s">
        <v>7</v>
      </c>
      <c r="B6" s="42" t="s">
        <v>36</v>
      </c>
      <c r="C6" s="64" t="s">
        <v>38</v>
      </c>
      <c r="D6" s="89">
        <v>2</v>
      </c>
      <c r="E6" s="89">
        <v>4</v>
      </c>
      <c r="F6" s="89"/>
      <c r="G6" s="89">
        <v>1</v>
      </c>
      <c r="H6" s="88" t="s">
        <v>28</v>
      </c>
      <c r="I6" s="31">
        <f>D6*E6*G6</f>
        <v>8</v>
      </c>
      <c r="J6" s="90"/>
      <c r="K6" s="3"/>
      <c r="L6" s="3"/>
    </row>
    <row r="7" spans="1:12" x14ac:dyDescent="0.25">
      <c r="A7" s="187"/>
      <c r="B7" s="188"/>
      <c r="C7" s="188"/>
      <c r="D7" s="188"/>
      <c r="E7" s="188"/>
      <c r="F7" s="188"/>
      <c r="G7" s="188"/>
      <c r="H7" s="188"/>
      <c r="I7" s="189"/>
      <c r="J7" s="70"/>
      <c r="L7" s="3"/>
    </row>
    <row r="8" spans="1:12" x14ac:dyDescent="0.25">
      <c r="A8" s="63">
        <v>2</v>
      </c>
      <c r="B8" s="28" t="s">
        <v>138</v>
      </c>
      <c r="C8" s="29"/>
      <c r="D8" s="94"/>
      <c r="E8" s="94"/>
      <c r="F8" s="94"/>
      <c r="G8" s="94"/>
      <c r="H8" s="30"/>
      <c r="I8" s="32"/>
      <c r="J8" s="70"/>
      <c r="L8" s="3"/>
    </row>
    <row r="9" spans="1:12" x14ac:dyDescent="0.25">
      <c r="A9" s="141" t="s">
        <v>8</v>
      </c>
      <c r="B9" s="28" t="s">
        <v>41</v>
      </c>
      <c r="C9" s="142"/>
      <c r="D9" s="95" t="s">
        <v>31</v>
      </c>
      <c r="E9" s="95" t="s">
        <v>32</v>
      </c>
      <c r="F9" s="95" t="s">
        <v>33</v>
      </c>
      <c r="G9" s="95" t="s">
        <v>34</v>
      </c>
      <c r="H9" s="30"/>
      <c r="I9" s="32" t="s">
        <v>3</v>
      </c>
      <c r="J9" s="70"/>
      <c r="L9" s="3"/>
    </row>
    <row r="10" spans="1:12" x14ac:dyDescent="0.25">
      <c r="A10" s="109" t="s">
        <v>101</v>
      </c>
      <c r="B10" s="107" t="s">
        <v>90</v>
      </c>
      <c r="C10" s="108" t="s">
        <v>38</v>
      </c>
      <c r="D10" s="89">
        <v>20.99</v>
      </c>
      <c r="E10" s="89">
        <v>30.49</v>
      </c>
      <c r="F10" s="89"/>
      <c r="G10" s="89">
        <v>1</v>
      </c>
      <c r="H10" s="62" t="s">
        <v>124</v>
      </c>
      <c r="I10" s="31">
        <f>ROUND(D10*E10*G10,2)</f>
        <v>639.99</v>
      </c>
      <c r="J10" s="70"/>
    </row>
    <row r="11" spans="1:12" ht="25.5" customHeight="1" x14ac:dyDescent="0.25">
      <c r="A11" s="176" t="s">
        <v>102</v>
      </c>
      <c r="B11" s="178" t="s">
        <v>93</v>
      </c>
      <c r="C11" s="181" t="s">
        <v>38</v>
      </c>
      <c r="D11" s="89"/>
      <c r="E11" s="89"/>
      <c r="F11" s="89">
        <v>22.16</v>
      </c>
      <c r="G11" s="89">
        <v>12</v>
      </c>
      <c r="H11" s="62" t="s">
        <v>126</v>
      </c>
      <c r="I11" s="97">
        <f>(F11*G11)</f>
        <v>265.92</v>
      </c>
      <c r="J11" s="70"/>
    </row>
    <row r="12" spans="1:12" x14ac:dyDescent="0.25">
      <c r="A12" s="177"/>
      <c r="B12" s="179"/>
      <c r="C12" s="182"/>
      <c r="D12" s="89">
        <v>0.1</v>
      </c>
      <c r="E12" s="89">
        <v>30.49</v>
      </c>
      <c r="F12" s="89">
        <v>7.0000000000000007E-2</v>
      </c>
      <c r="G12" s="89">
        <v>14</v>
      </c>
      <c r="H12" s="62" t="s">
        <v>127</v>
      </c>
      <c r="I12" s="100">
        <f>(F12+F12+D12+D12)*E12*G12</f>
        <v>145.13239999999999</v>
      </c>
      <c r="J12" s="70"/>
    </row>
    <row r="13" spans="1:12" x14ac:dyDescent="0.25">
      <c r="A13" s="177"/>
      <c r="B13" s="179"/>
      <c r="C13" s="182"/>
      <c r="D13" s="89">
        <v>0.2</v>
      </c>
      <c r="E13" s="89">
        <v>1</v>
      </c>
      <c r="F13" s="89">
        <v>0.4</v>
      </c>
      <c r="G13" s="89">
        <v>12</v>
      </c>
      <c r="H13" s="62" t="s">
        <v>46</v>
      </c>
      <c r="I13" s="100">
        <f>(D13+D13+F13+F13)*E13*G13</f>
        <v>14.400000000000002</v>
      </c>
      <c r="J13" s="70"/>
    </row>
    <row r="14" spans="1:12" x14ac:dyDescent="0.25">
      <c r="A14" s="177"/>
      <c r="B14" s="180"/>
      <c r="C14" s="183"/>
      <c r="D14" s="184" t="s">
        <v>3</v>
      </c>
      <c r="E14" s="185"/>
      <c r="F14" s="185"/>
      <c r="G14" s="185"/>
      <c r="H14" s="186"/>
      <c r="I14" s="96">
        <f>ROUND(I11+I12+I13,2)</f>
        <v>425.45</v>
      </c>
      <c r="J14" s="70"/>
    </row>
    <row r="15" spans="1:12" x14ac:dyDescent="0.25">
      <c r="A15" s="98" t="s">
        <v>103</v>
      </c>
      <c r="B15" s="42" t="s">
        <v>94</v>
      </c>
      <c r="C15" s="101" t="s">
        <v>39</v>
      </c>
      <c r="D15" s="89"/>
      <c r="E15" s="89">
        <v>100</v>
      </c>
      <c r="F15" s="89"/>
      <c r="G15" s="89">
        <v>1</v>
      </c>
      <c r="H15" s="62" t="s">
        <v>125</v>
      </c>
      <c r="I15" s="97">
        <f>G15*E15</f>
        <v>100</v>
      </c>
      <c r="J15" s="70"/>
    </row>
    <row r="16" spans="1:12" ht="38.25" x14ac:dyDescent="0.25">
      <c r="A16" s="143" t="s">
        <v>120</v>
      </c>
      <c r="B16" s="42" t="s">
        <v>122</v>
      </c>
      <c r="C16" s="101" t="s">
        <v>38</v>
      </c>
      <c r="D16" s="89">
        <v>4</v>
      </c>
      <c r="E16" s="89">
        <v>5</v>
      </c>
      <c r="F16" s="89"/>
      <c r="G16" s="89">
        <v>1</v>
      </c>
      <c r="H16" s="62" t="s">
        <v>128</v>
      </c>
      <c r="I16" s="100">
        <f>D16*E16*G16</f>
        <v>20</v>
      </c>
      <c r="J16" s="70"/>
    </row>
    <row r="17" spans="1:10" x14ac:dyDescent="0.25">
      <c r="A17" s="141" t="s">
        <v>45</v>
      </c>
      <c r="B17" s="28" t="s">
        <v>98</v>
      </c>
      <c r="C17" s="142"/>
      <c r="D17" s="95" t="s">
        <v>31</v>
      </c>
      <c r="E17" s="95" t="s">
        <v>32</v>
      </c>
      <c r="F17" s="95" t="s">
        <v>33</v>
      </c>
      <c r="G17" s="95" t="s">
        <v>34</v>
      </c>
      <c r="H17" s="30"/>
      <c r="I17" s="32" t="s">
        <v>3</v>
      </c>
      <c r="J17" s="70"/>
    </row>
    <row r="18" spans="1:10" ht="51" x14ac:dyDescent="0.25">
      <c r="A18" s="143" t="s">
        <v>104</v>
      </c>
      <c r="B18" s="42" t="s">
        <v>99</v>
      </c>
      <c r="C18" s="101" t="s">
        <v>42</v>
      </c>
      <c r="D18" s="89"/>
      <c r="E18" s="89">
        <f>ROUND(30.49*3,2)</f>
        <v>91.47</v>
      </c>
      <c r="F18" s="89"/>
      <c r="G18" s="89">
        <v>3.91</v>
      </c>
      <c r="H18" s="62" t="s">
        <v>129</v>
      </c>
      <c r="I18" s="100">
        <f>ROUND(E18*G18,2)</f>
        <v>357.65</v>
      </c>
      <c r="J18" s="70"/>
    </row>
    <row r="19" spans="1:10" x14ac:dyDescent="0.25">
      <c r="A19" s="176" t="s">
        <v>105</v>
      </c>
      <c r="B19" s="178" t="s">
        <v>44</v>
      </c>
      <c r="C19" s="181" t="s">
        <v>38</v>
      </c>
      <c r="D19" s="89"/>
      <c r="E19" s="89"/>
      <c r="F19" s="89">
        <v>22.16</v>
      </c>
      <c r="G19" s="89">
        <v>12</v>
      </c>
      <c r="H19" s="62" t="s">
        <v>126</v>
      </c>
      <c r="I19" s="100">
        <f>(F19*G19)</f>
        <v>265.92</v>
      </c>
      <c r="J19" s="70"/>
    </row>
    <row r="20" spans="1:10" x14ac:dyDescent="0.25">
      <c r="A20" s="177"/>
      <c r="B20" s="179"/>
      <c r="C20" s="182"/>
      <c r="D20" s="89">
        <v>0.1</v>
      </c>
      <c r="E20" s="89">
        <v>30.49</v>
      </c>
      <c r="F20" s="89">
        <v>7.0000000000000007E-2</v>
      </c>
      <c r="G20" s="89">
        <v>11</v>
      </c>
      <c r="H20" s="62" t="s">
        <v>127</v>
      </c>
      <c r="I20" s="100">
        <f>(F20+F20+D20+D20)*E20*G20</f>
        <v>114.0326</v>
      </c>
      <c r="J20" s="70"/>
    </row>
    <row r="21" spans="1:10" x14ac:dyDescent="0.25">
      <c r="A21" s="177"/>
      <c r="B21" s="179"/>
      <c r="C21" s="182"/>
      <c r="D21" s="89">
        <v>0.2</v>
      </c>
      <c r="E21" s="89">
        <v>1</v>
      </c>
      <c r="F21" s="89">
        <v>0.4</v>
      </c>
      <c r="G21" s="89">
        <v>12</v>
      </c>
      <c r="H21" s="62" t="s">
        <v>46</v>
      </c>
      <c r="I21" s="100">
        <f>(D21+D21+F21+F21)*E21*G21</f>
        <v>14.400000000000002</v>
      </c>
      <c r="J21" s="70"/>
    </row>
    <row r="22" spans="1:10" x14ac:dyDescent="0.25">
      <c r="A22" s="177"/>
      <c r="B22" s="180"/>
      <c r="C22" s="183"/>
      <c r="D22" s="184" t="s">
        <v>3</v>
      </c>
      <c r="E22" s="185"/>
      <c r="F22" s="185"/>
      <c r="G22" s="185"/>
      <c r="H22" s="186"/>
      <c r="I22" s="96">
        <f>ROUND(I19+I20+I21,2)</f>
        <v>394.35</v>
      </c>
      <c r="J22" s="70"/>
    </row>
    <row r="23" spans="1:10" ht="25.5" x14ac:dyDescent="0.25">
      <c r="A23" s="137" t="s">
        <v>106</v>
      </c>
      <c r="B23" s="139" t="s">
        <v>100</v>
      </c>
      <c r="C23" s="140" t="s">
        <v>38</v>
      </c>
      <c r="D23" s="89">
        <v>20.99</v>
      </c>
      <c r="E23" s="89">
        <v>30.49</v>
      </c>
      <c r="F23" s="89"/>
      <c r="G23" s="89">
        <v>1</v>
      </c>
      <c r="H23" s="62" t="s">
        <v>124</v>
      </c>
      <c r="I23" s="100">
        <f>ROUND(D23*E23*G23,2)</f>
        <v>639.99</v>
      </c>
      <c r="J23" s="70"/>
    </row>
    <row r="24" spans="1:10" x14ac:dyDescent="0.25">
      <c r="A24" s="187"/>
      <c r="B24" s="188"/>
      <c r="C24" s="188"/>
      <c r="D24" s="188"/>
      <c r="E24" s="188"/>
      <c r="F24" s="188"/>
      <c r="G24" s="188"/>
      <c r="H24" s="188"/>
      <c r="I24" s="189"/>
      <c r="J24" s="70"/>
    </row>
    <row r="25" spans="1:10" x14ac:dyDescent="0.25">
      <c r="A25" s="63">
        <v>3</v>
      </c>
      <c r="B25" s="28" t="s">
        <v>137</v>
      </c>
      <c r="C25" s="29"/>
      <c r="D25" s="95"/>
      <c r="E25" s="95"/>
      <c r="F25" s="95"/>
      <c r="G25" s="95"/>
      <c r="H25" s="30"/>
      <c r="I25" s="32"/>
      <c r="J25" s="70"/>
    </row>
    <row r="26" spans="1:10" x14ac:dyDescent="0.25">
      <c r="A26" s="141" t="s">
        <v>9</v>
      </c>
      <c r="B26" s="28" t="s">
        <v>41</v>
      </c>
      <c r="C26" s="142"/>
      <c r="D26" s="95" t="s">
        <v>31</v>
      </c>
      <c r="E26" s="95" t="s">
        <v>32</v>
      </c>
      <c r="F26" s="95" t="s">
        <v>33</v>
      </c>
      <c r="G26" s="95" t="s">
        <v>34</v>
      </c>
      <c r="H26" s="30"/>
      <c r="I26" s="32" t="s">
        <v>3</v>
      </c>
      <c r="J26" s="70"/>
    </row>
    <row r="27" spans="1:10" x14ac:dyDescent="0.25">
      <c r="A27" s="137" t="s">
        <v>107</v>
      </c>
      <c r="B27" s="139" t="s">
        <v>90</v>
      </c>
      <c r="C27" s="140" t="s">
        <v>38</v>
      </c>
      <c r="D27" s="89">
        <v>27.22</v>
      </c>
      <c r="E27" s="89">
        <v>33.520000000000003</v>
      </c>
      <c r="F27" s="89"/>
      <c r="G27" s="89">
        <v>1</v>
      </c>
      <c r="H27" s="62" t="s">
        <v>124</v>
      </c>
      <c r="I27" s="100">
        <f>ROUND(D27*E27*G27,2)</f>
        <v>912.41</v>
      </c>
      <c r="J27" s="70"/>
    </row>
    <row r="28" spans="1:10" x14ac:dyDescent="0.25">
      <c r="A28" s="176" t="s">
        <v>108</v>
      </c>
      <c r="B28" s="178" t="s">
        <v>93</v>
      </c>
      <c r="C28" s="181" t="s">
        <v>38</v>
      </c>
      <c r="D28" s="89"/>
      <c r="E28" s="89"/>
      <c r="F28" s="89">
        <f>ROUND(14.02*2*0.5,2)</f>
        <v>14.02</v>
      </c>
      <c r="G28" s="89">
        <v>12</v>
      </c>
      <c r="H28" s="62" t="s">
        <v>126</v>
      </c>
      <c r="I28" s="100">
        <f>(F28*G28)</f>
        <v>168.24</v>
      </c>
      <c r="J28" s="70"/>
    </row>
    <row r="29" spans="1:10" x14ac:dyDescent="0.25">
      <c r="A29" s="177"/>
      <c r="B29" s="179"/>
      <c r="C29" s="182"/>
      <c r="D29" s="89">
        <v>0.1</v>
      </c>
      <c r="E29" s="89">
        <v>33.520000000000003</v>
      </c>
      <c r="F29" s="89">
        <v>7.0000000000000007E-2</v>
      </c>
      <c r="G29" s="89">
        <v>21</v>
      </c>
      <c r="H29" s="62" t="s">
        <v>127</v>
      </c>
      <c r="I29" s="100">
        <f>(F29+F29+D29+D29)*E29*G29</f>
        <v>239.33280000000005</v>
      </c>
      <c r="J29" s="70"/>
    </row>
    <row r="30" spans="1:10" x14ac:dyDescent="0.25">
      <c r="A30" s="177"/>
      <c r="B30" s="179"/>
      <c r="C30" s="182"/>
      <c r="D30" s="89">
        <v>0.2</v>
      </c>
      <c r="E30" s="89">
        <v>1</v>
      </c>
      <c r="F30" s="89">
        <v>0.4</v>
      </c>
      <c r="G30" s="89">
        <v>12</v>
      </c>
      <c r="H30" s="62" t="s">
        <v>46</v>
      </c>
      <c r="I30" s="100">
        <f>(D30+D30+F30+F30)*E30*G30</f>
        <v>14.400000000000002</v>
      </c>
      <c r="J30" s="70"/>
    </row>
    <row r="31" spans="1:10" x14ac:dyDescent="0.25">
      <c r="A31" s="177"/>
      <c r="B31" s="180"/>
      <c r="C31" s="183"/>
      <c r="D31" s="184" t="s">
        <v>3</v>
      </c>
      <c r="E31" s="185"/>
      <c r="F31" s="185"/>
      <c r="G31" s="185"/>
      <c r="H31" s="186"/>
      <c r="I31" s="96">
        <f>ROUND(I28+I29+I30,2)</f>
        <v>421.97</v>
      </c>
      <c r="J31" s="70"/>
    </row>
    <row r="32" spans="1:10" x14ac:dyDescent="0.25">
      <c r="A32" s="138" t="s">
        <v>109</v>
      </c>
      <c r="B32" s="42" t="s">
        <v>94</v>
      </c>
      <c r="C32" s="101" t="s">
        <v>39</v>
      </c>
      <c r="D32" s="89"/>
      <c r="E32" s="89">
        <f>ROUND(33.52*3,2)</f>
        <v>100.56</v>
      </c>
      <c r="F32" s="89"/>
      <c r="G32" s="89">
        <v>1</v>
      </c>
      <c r="H32" s="62" t="s">
        <v>125</v>
      </c>
      <c r="I32" s="100">
        <f>G32*E32</f>
        <v>100.56</v>
      </c>
      <c r="J32" s="70"/>
    </row>
    <row r="33" spans="1:10" ht="38.25" x14ac:dyDescent="0.25">
      <c r="A33" s="143" t="s">
        <v>121</v>
      </c>
      <c r="B33" s="42" t="s">
        <v>122</v>
      </c>
      <c r="C33" s="101" t="s">
        <v>38</v>
      </c>
      <c r="D33" s="89">
        <v>5</v>
      </c>
      <c r="E33" s="89">
        <v>5</v>
      </c>
      <c r="F33" s="89"/>
      <c r="G33" s="89">
        <v>1</v>
      </c>
      <c r="H33" s="62" t="s">
        <v>128</v>
      </c>
      <c r="I33" s="100">
        <f>D33*E33*G33</f>
        <v>25</v>
      </c>
      <c r="J33" s="70"/>
    </row>
    <row r="34" spans="1:10" x14ac:dyDescent="0.25">
      <c r="A34" s="141" t="s">
        <v>10</v>
      </c>
      <c r="B34" s="28" t="s">
        <v>98</v>
      </c>
      <c r="C34" s="142"/>
      <c r="D34" s="95" t="s">
        <v>31</v>
      </c>
      <c r="E34" s="95" t="s">
        <v>32</v>
      </c>
      <c r="F34" s="95" t="s">
        <v>33</v>
      </c>
      <c r="G34" s="95" t="s">
        <v>34</v>
      </c>
      <c r="H34" s="30"/>
      <c r="I34" s="32" t="s">
        <v>3</v>
      </c>
      <c r="J34" s="70"/>
    </row>
    <row r="35" spans="1:10" ht="51" x14ac:dyDescent="0.25">
      <c r="A35" s="143" t="s">
        <v>116</v>
      </c>
      <c r="B35" s="42" t="s">
        <v>99</v>
      </c>
      <c r="C35" s="101" t="s">
        <v>42</v>
      </c>
      <c r="D35" s="89"/>
      <c r="E35" s="89">
        <f>E32</f>
        <v>100.56</v>
      </c>
      <c r="F35" s="89"/>
      <c r="G35" s="89">
        <v>3.91</v>
      </c>
      <c r="H35" s="62" t="s">
        <v>129</v>
      </c>
      <c r="I35" s="100">
        <f>ROUND(E35*G35,2)</f>
        <v>393.19</v>
      </c>
      <c r="J35" s="70"/>
    </row>
    <row r="36" spans="1:10" x14ac:dyDescent="0.25">
      <c r="A36" s="176" t="s">
        <v>117</v>
      </c>
      <c r="B36" s="178" t="s">
        <v>44</v>
      </c>
      <c r="C36" s="181" t="s">
        <v>38</v>
      </c>
      <c r="D36" s="89"/>
      <c r="E36" s="89"/>
      <c r="F36" s="89">
        <f>F28</f>
        <v>14.02</v>
      </c>
      <c r="G36" s="89">
        <v>12</v>
      </c>
      <c r="H36" s="62" t="s">
        <v>126</v>
      </c>
      <c r="I36" s="100">
        <f>(F36*G36)</f>
        <v>168.24</v>
      </c>
      <c r="J36" s="70"/>
    </row>
    <row r="37" spans="1:10" x14ac:dyDescent="0.25">
      <c r="A37" s="177"/>
      <c r="B37" s="179"/>
      <c r="C37" s="182"/>
      <c r="D37" s="89">
        <v>0.1</v>
      </c>
      <c r="E37" s="89">
        <v>30.49</v>
      </c>
      <c r="F37" s="89">
        <v>7.0000000000000007E-2</v>
      </c>
      <c r="G37" s="89">
        <v>18</v>
      </c>
      <c r="H37" s="62" t="s">
        <v>127</v>
      </c>
      <c r="I37" s="100">
        <f>(F37+F37+D37+D37)*E37*G37</f>
        <v>186.59880000000001</v>
      </c>
      <c r="J37" s="70"/>
    </row>
    <row r="38" spans="1:10" x14ac:dyDescent="0.25">
      <c r="A38" s="177"/>
      <c r="B38" s="179"/>
      <c r="C38" s="182"/>
      <c r="D38" s="89">
        <v>0.2</v>
      </c>
      <c r="E38" s="89">
        <v>1</v>
      </c>
      <c r="F38" s="89">
        <v>0.4</v>
      </c>
      <c r="G38" s="89">
        <v>12</v>
      </c>
      <c r="H38" s="62" t="s">
        <v>46</v>
      </c>
      <c r="I38" s="100">
        <f>(D38+D38+F38+F38)*E38*G38</f>
        <v>14.400000000000002</v>
      </c>
      <c r="J38" s="70"/>
    </row>
    <row r="39" spans="1:10" x14ac:dyDescent="0.25">
      <c r="A39" s="177"/>
      <c r="B39" s="180"/>
      <c r="C39" s="183"/>
      <c r="D39" s="184" t="s">
        <v>3</v>
      </c>
      <c r="E39" s="185"/>
      <c r="F39" s="185"/>
      <c r="G39" s="185"/>
      <c r="H39" s="186"/>
      <c r="I39" s="96">
        <f>ROUND(I36+I37+I38,2)</f>
        <v>369.24</v>
      </c>
      <c r="J39" s="70"/>
    </row>
    <row r="40" spans="1:10" ht="25.5" x14ac:dyDescent="0.25">
      <c r="A40" s="137" t="s">
        <v>130</v>
      </c>
      <c r="B40" s="139" t="s">
        <v>100</v>
      </c>
      <c r="C40" s="140" t="s">
        <v>38</v>
      </c>
      <c r="D40" s="89">
        <v>27.22</v>
      </c>
      <c r="E40" s="89">
        <v>33.520000000000003</v>
      </c>
      <c r="F40" s="89"/>
      <c r="G40" s="89">
        <v>1</v>
      </c>
      <c r="H40" s="62" t="s">
        <v>124</v>
      </c>
      <c r="I40" s="100">
        <f>ROUND(D40*E40*G40,2)</f>
        <v>912.41</v>
      </c>
      <c r="J40" s="70"/>
    </row>
    <row r="41" spans="1:10" ht="15.75" thickBot="1" x14ac:dyDescent="0.3">
      <c r="A41" s="198"/>
      <c r="B41" s="199"/>
      <c r="C41" s="199"/>
      <c r="D41" s="199"/>
      <c r="E41" s="199"/>
      <c r="F41" s="199"/>
      <c r="G41" s="199"/>
      <c r="H41" s="199"/>
      <c r="I41" s="200"/>
      <c r="J41" s="70"/>
    </row>
    <row r="45" spans="1:10" x14ac:dyDescent="0.25">
      <c r="A45" s="190" t="s">
        <v>29</v>
      </c>
      <c r="B45" s="190"/>
      <c r="C45" s="190"/>
      <c r="D45" s="190"/>
      <c r="E45" s="190"/>
      <c r="F45" s="190"/>
      <c r="G45" s="190"/>
      <c r="H45" s="190"/>
      <c r="I45" s="190"/>
    </row>
    <row r="46" spans="1:10" x14ac:dyDescent="0.25">
      <c r="A46" s="191" t="s">
        <v>30</v>
      </c>
      <c r="B46" s="191"/>
      <c r="C46" s="191"/>
      <c r="D46" s="191"/>
      <c r="E46" s="191"/>
      <c r="F46" s="191"/>
      <c r="G46" s="191"/>
      <c r="H46" s="191"/>
      <c r="I46" s="191"/>
    </row>
  </sheetData>
  <mergeCells count="25">
    <mergeCell ref="A1:I1"/>
    <mergeCell ref="A2:I2"/>
    <mergeCell ref="A45:I45"/>
    <mergeCell ref="A46:I46"/>
    <mergeCell ref="A4:I4"/>
    <mergeCell ref="A3:I3"/>
    <mergeCell ref="A7:I7"/>
    <mergeCell ref="A41:I41"/>
    <mergeCell ref="D14:H14"/>
    <mergeCell ref="C11:C14"/>
    <mergeCell ref="B11:B14"/>
    <mergeCell ref="A11:A14"/>
    <mergeCell ref="A19:A22"/>
    <mergeCell ref="B19:B22"/>
    <mergeCell ref="C19:C22"/>
    <mergeCell ref="D22:H22"/>
    <mergeCell ref="A24:I24"/>
    <mergeCell ref="A28:A31"/>
    <mergeCell ref="B28:B31"/>
    <mergeCell ref="C28:C31"/>
    <mergeCell ref="D31:H31"/>
    <mergeCell ref="A36:A39"/>
    <mergeCell ref="B36:B39"/>
    <mergeCell ref="C36:C39"/>
    <mergeCell ref="D39:H39"/>
  </mergeCells>
  <phoneticPr fontId="19" type="noConversion"/>
  <pageMargins left="0.7" right="0.7" top="0.75" bottom="0.75" header="0.3" footer="0.3"/>
  <pageSetup paperSize="9" scale="5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5"/>
  <sheetViews>
    <sheetView showGridLines="0" view="pageBreakPreview" zoomScale="90" zoomScaleNormal="100" zoomScaleSheetLayoutView="90" workbookViewId="0">
      <selection activeCell="I19" sqref="I19:L19"/>
    </sheetView>
  </sheetViews>
  <sheetFormatPr defaultRowHeight="12.75" x14ac:dyDescent="0.2"/>
  <cols>
    <col min="1" max="1" width="9.42578125" style="1" bestFit="1" customWidth="1"/>
    <col min="2" max="2" width="22" style="1" customWidth="1"/>
    <col min="3" max="3" width="14.5703125" style="1" bestFit="1" customWidth="1"/>
    <col min="4" max="4" width="8.5703125" style="1" bestFit="1" customWidth="1"/>
    <col min="5" max="10" width="4.28515625" style="1" customWidth="1"/>
    <col min="11" max="12" width="4.140625" style="1" customWidth="1"/>
    <col min="13" max="13" width="4.28515625" style="1" bestFit="1" customWidth="1"/>
    <col min="14" max="14" width="4.28515625" style="1" customWidth="1"/>
    <col min="15" max="16" width="4.140625" style="1" customWidth="1"/>
    <col min="17" max="17" width="14.28515625" style="1" bestFit="1" customWidth="1"/>
    <col min="18" max="18" width="15.140625" style="1" bestFit="1" customWidth="1"/>
    <col min="19" max="19" width="15.28515625" style="1" bestFit="1" customWidth="1"/>
    <col min="20" max="22" width="12.140625" style="1" bestFit="1" customWidth="1"/>
    <col min="23" max="23" width="14.7109375" style="1" bestFit="1" customWidth="1"/>
    <col min="24" max="24" width="12.140625" style="1" bestFit="1" customWidth="1"/>
    <col min="25" max="25" width="11" style="1" bestFit="1" customWidth="1"/>
    <col min="26" max="250" width="9.140625" style="1"/>
    <col min="251" max="251" width="9.42578125" style="1" bestFit="1" customWidth="1"/>
    <col min="252" max="252" width="25.85546875" style="1" customWidth="1"/>
    <col min="253" max="253" width="13.7109375" style="1" bestFit="1" customWidth="1"/>
    <col min="254" max="254" width="9.140625" style="1" customWidth="1"/>
    <col min="255" max="255" width="10" style="1" bestFit="1" customWidth="1"/>
    <col min="256" max="256" width="8.28515625" style="1" customWidth="1"/>
    <col min="257" max="257" width="10" style="1" bestFit="1" customWidth="1"/>
    <col min="258" max="258" width="7.5703125" style="1" customWidth="1"/>
    <col min="259" max="259" width="11" style="1" bestFit="1" customWidth="1"/>
    <col min="260" max="260" width="8.28515625" style="1" customWidth="1"/>
    <col min="261" max="261" width="11" style="1" bestFit="1" customWidth="1"/>
    <col min="262" max="262" width="8" style="1" customWidth="1"/>
    <col min="263" max="263" width="11.140625" style="1" customWidth="1"/>
    <col min="264" max="264" width="8.5703125" style="1" customWidth="1"/>
    <col min="265" max="506" width="9.140625" style="1"/>
    <col min="507" max="507" width="9.42578125" style="1" bestFit="1" customWidth="1"/>
    <col min="508" max="508" width="25.85546875" style="1" customWidth="1"/>
    <col min="509" max="509" width="13.7109375" style="1" bestFit="1" customWidth="1"/>
    <col min="510" max="510" width="9.140625" style="1" customWidth="1"/>
    <col min="511" max="511" width="10" style="1" bestFit="1" customWidth="1"/>
    <col min="512" max="512" width="8.28515625" style="1" customWidth="1"/>
    <col min="513" max="513" width="10" style="1" bestFit="1" customWidth="1"/>
    <col min="514" max="514" width="7.5703125" style="1" customWidth="1"/>
    <col min="515" max="515" width="11" style="1" bestFit="1" customWidth="1"/>
    <col min="516" max="516" width="8.28515625" style="1" customWidth="1"/>
    <col min="517" max="517" width="11" style="1" bestFit="1" customWidth="1"/>
    <col min="518" max="518" width="8" style="1" customWidth="1"/>
    <col min="519" max="519" width="11.140625" style="1" customWidth="1"/>
    <col min="520" max="520" width="8.5703125" style="1" customWidth="1"/>
    <col min="521" max="762" width="9.140625" style="1"/>
    <col min="763" max="763" width="9.42578125" style="1" bestFit="1" customWidth="1"/>
    <col min="764" max="764" width="25.85546875" style="1" customWidth="1"/>
    <col min="765" max="765" width="13.7109375" style="1" bestFit="1" customWidth="1"/>
    <col min="766" max="766" width="9.140625" style="1" customWidth="1"/>
    <col min="767" max="767" width="10" style="1" bestFit="1" customWidth="1"/>
    <col min="768" max="768" width="8.28515625" style="1" customWidth="1"/>
    <col min="769" max="769" width="10" style="1" bestFit="1" customWidth="1"/>
    <col min="770" max="770" width="7.5703125" style="1" customWidth="1"/>
    <col min="771" max="771" width="11" style="1" bestFit="1" customWidth="1"/>
    <col min="772" max="772" width="8.28515625" style="1" customWidth="1"/>
    <col min="773" max="773" width="11" style="1" bestFit="1" customWidth="1"/>
    <col min="774" max="774" width="8" style="1" customWidth="1"/>
    <col min="775" max="775" width="11.140625" style="1" customWidth="1"/>
    <col min="776" max="776" width="8.5703125" style="1" customWidth="1"/>
    <col min="777" max="1018" width="9.140625" style="1"/>
    <col min="1019" max="1019" width="9.42578125" style="1" bestFit="1" customWidth="1"/>
    <col min="1020" max="1020" width="25.85546875" style="1" customWidth="1"/>
    <col min="1021" max="1021" width="13.7109375" style="1" bestFit="1" customWidth="1"/>
    <col min="1022" max="1022" width="9.140625" style="1" customWidth="1"/>
    <col min="1023" max="1023" width="10" style="1" bestFit="1" customWidth="1"/>
    <col min="1024" max="1024" width="8.28515625" style="1" customWidth="1"/>
    <col min="1025" max="1025" width="10" style="1" bestFit="1" customWidth="1"/>
    <col min="1026" max="1026" width="7.5703125" style="1" customWidth="1"/>
    <col min="1027" max="1027" width="11" style="1" bestFit="1" customWidth="1"/>
    <col min="1028" max="1028" width="8.28515625" style="1" customWidth="1"/>
    <col min="1029" max="1029" width="11" style="1" bestFit="1" customWidth="1"/>
    <col min="1030" max="1030" width="8" style="1" customWidth="1"/>
    <col min="1031" max="1031" width="11.140625" style="1" customWidth="1"/>
    <col min="1032" max="1032" width="8.5703125" style="1" customWidth="1"/>
    <col min="1033" max="1274" width="9.140625" style="1"/>
    <col min="1275" max="1275" width="9.42578125" style="1" bestFit="1" customWidth="1"/>
    <col min="1276" max="1276" width="25.85546875" style="1" customWidth="1"/>
    <col min="1277" max="1277" width="13.7109375" style="1" bestFit="1" customWidth="1"/>
    <col min="1278" max="1278" width="9.140625" style="1" customWidth="1"/>
    <col min="1279" max="1279" width="10" style="1" bestFit="1" customWidth="1"/>
    <col min="1280" max="1280" width="8.28515625" style="1" customWidth="1"/>
    <col min="1281" max="1281" width="10" style="1" bestFit="1" customWidth="1"/>
    <col min="1282" max="1282" width="7.5703125" style="1" customWidth="1"/>
    <col min="1283" max="1283" width="11" style="1" bestFit="1" customWidth="1"/>
    <col min="1284" max="1284" width="8.28515625" style="1" customWidth="1"/>
    <col min="1285" max="1285" width="11" style="1" bestFit="1" customWidth="1"/>
    <col min="1286" max="1286" width="8" style="1" customWidth="1"/>
    <col min="1287" max="1287" width="11.140625" style="1" customWidth="1"/>
    <col min="1288" max="1288" width="8.5703125" style="1" customWidth="1"/>
    <col min="1289" max="1530" width="9.140625" style="1"/>
    <col min="1531" max="1531" width="9.42578125" style="1" bestFit="1" customWidth="1"/>
    <col min="1532" max="1532" width="25.85546875" style="1" customWidth="1"/>
    <col min="1533" max="1533" width="13.7109375" style="1" bestFit="1" customWidth="1"/>
    <col min="1534" max="1534" width="9.140625" style="1" customWidth="1"/>
    <col min="1535" max="1535" width="10" style="1" bestFit="1" customWidth="1"/>
    <col min="1536" max="1536" width="8.28515625" style="1" customWidth="1"/>
    <col min="1537" max="1537" width="10" style="1" bestFit="1" customWidth="1"/>
    <col min="1538" max="1538" width="7.5703125" style="1" customWidth="1"/>
    <col min="1539" max="1539" width="11" style="1" bestFit="1" customWidth="1"/>
    <col min="1540" max="1540" width="8.28515625" style="1" customWidth="1"/>
    <col min="1541" max="1541" width="11" style="1" bestFit="1" customWidth="1"/>
    <col min="1542" max="1542" width="8" style="1" customWidth="1"/>
    <col min="1543" max="1543" width="11.140625" style="1" customWidth="1"/>
    <col min="1544" max="1544" width="8.5703125" style="1" customWidth="1"/>
    <col min="1545" max="1786" width="9.140625" style="1"/>
    <col min="1787" max="1787" width="9.42578125" style="1" bestFit="1" customWidth="1"/>
    <col min="1788" max="1788" width="25.85546875" style="1" customWidth="1"/>
    <col min="1789" max="1789" width="13.7109375" style="1" bestFit="1" customWidth="1"/>
    <col min="1790" max="1790" width="9.140625" style="1" customWidth="1"/>
    <col min="1791" max="1791" width="10" style="1" bestFit="1" customWidth="1"/>
    <col min="1792" max="1792" width="8.28515625" style="1" customWidth="1"/>
    <col min="1793" max="1793" width="10" style="1" bestFit="1" customWidth="1"/>
    <col min="1794" max="1794" width="7.5703125" style="1" customWidth="1"/>
    <col min="1795" max="1795" width="11" style="1" bestFit="1" customWidth="1"/>
    <col min="1796" max="1796" width="8.28515625" style="1" customWidth="1"/>
    <col min="1797" max="1797" width="11" style="1" bestFit="1" customWidth="1"/>
    <col min="1798" max="1798" width="8" style="1" customWidth="1"/>
    <col min="1799" max="1799" width="11.140625" style="1" customWidth="1"/>
    <col min="1800" max="1800" width="8.5703125" style="1" customWidth="1"/>
    <col min="1801" max="2042" width="9.140625" style="1"/>
    <col min="2043" max="2043" width="9.42578125" style="1" bestFit="1" customWidth="1"/>
    <col min="2044" max="2044" width="25.85546875" style="1" customWidth="1"/>
    <col min="2045" max="2045" width="13.7109375" style="1" bestFit="1" customWidth="1"/>
    <col min="2046" max="2046" width="9.140625" style="1" customWidth="1"/>
    <col min="2047" max="2047" width="10" style="1" bestFit="1" customWidth="1"/>
    <col min="2048" max="2048" width="8.28515625" style="1" customWidth="1"/>
    <col min="2049" max="2049" width="10" style="1" bestFit="1" customWidth="1"/>
    <col min="2050" max="2050" width="7.5703125" style="1" customWidth="1"/>
    <col min="2051" max="2051" width="11" style="1" bestFit="1" customWidth="1"/>
    <col min="2052" max="2052" width="8.28515625" style="1" customWidth="1"/>
    <col min="2053" max="2053" width="11" style="1" bestFit="1" customWidth="1"/>
    <col min="2054" max="2054" width="8" style="1" customWidth="1"/>
    <col min="2055" max="2055" width="11.140625" style="1" customWidth="1"/>
    <col min="2056" max="2056" width="8.5703125" style="1" customWidth="1"/>
    <col min="2057" max="2298" width="9.140625" style="1"/>
    <col min="2299" max="2299" width="9.42578125" style="1" bestFit="1" customWidth="1"/>
    <col min="2300" max="2300" width="25.85546875" style="1" customWidth="1"/>
    <col min="2301" max="2301" width="13.7109375" style="1" bestFit="1" customWidth="1"/>
    <col min="2302" max="2302" width="9.140625" style="1" customWidth="1"/>
    <col min="2303" max="2303" width="10" style="1" bestFit="1" customWidth="1"/>
    <col min="2304" max="2304" width="8.28515625" style="1" customWidth="1"/>
    <col min="2305" max="2305" width="10" style="1" bestFit="1" customWidth="1"/>
    <col min="2306" max="2306" width="7.5703125" style="1" customWidth="1"/>
    <col min="2307" max="2307" width="11" style="1" bestFit="1" customWidth="1"/>
    <col min="2308" max="2308" width="8.28515625" style="1" customWidth="1"/>
    <col min="2309" max="2309" width="11" style="1" bestFit="1" customWidth="1"/>
    <col min="2310" max="2310" width="8" style="1" customWidth="1"/>
    <col min="2311" max="2311" width="11.140625" style="1" customWidth="1"/>
    <col min="2312" max="2312" width="8.5703125" style="1" customWidth="1"/>
    <col min="2313" max="2554" width="9.140625" style="1"/>
    <col min="2555" max="2555" width="9.42578125" style="1" bestFit="1" customWidth="1"/>
    <col min="2556" max="2556" width="25.85546875" style="1" customWidth="1"/>
    <col min="2557" max="2557" width="13.7109375" style="1" bestFit="1" customWidth="1"/>
    <col min="2558" max="2558" width="9.140625" style="1" customWidth="1"/>
    <col min="2559" max="2559" width="10" style="1" bestFit="1" customWidth="1"/>
    <col min="2560" max="2560" width="8.28515625" style="1" customWidth="1"/>
    <col min="2561" max="2561" width="10" style="1" bestFit="1" customWidth="1"/>
    <col min="2562" max="2562" width="7.5703125" style="1" customWidth="1"/>
    <col min="2563" max="2563" width="11" style="1" bestFit="1" customWidth="1"/>
    <col min="2564" max="2564" width="8.28515625" style="1" customWidth="1"/>
    <col min="2565" max="2565" width="11" style="1" bestFit="1" customWidth="1"/>
    <col min="2566" max="2566" width="8" style="1" customWidth="1"/>
    <col min="2567" max="2567" width="11.140625" style="1" customWidth="1"/>
    <col min="2568" max="2568" width="8.5703125" style="1" customWidth="1"/>
    <col min="2569" max="2810" width="9.140625" style="1"/>
    <col min="2811" max="2811" width="9.42578125" style="1" bestFit="1" customWidth="1"/>
    <col min="2812" max="2812" width="25.85546875" style="1" customWidth="1"/>
    <col min="2813" max="2813" width="13.7109375" style="1" bestFit="1" customWidth="1"/>
    <col min="2814" max="2814" width="9.140625" style="1" customWidth="1"/>
    <col min="2815" max="2815" width="10" style="1" bestFit="1" customWidth="1"/>
    <col min="2816" max="2816" width="8.28515625" style="1" customWidth="1"/>
    <col min="2817" max="2817" width="10" style="1" bestFit="1" customWidth="1"/>
    <col min="2818" max="2818" width="7.5703125" style="1" customWidth="1"/>
    <col min="2819" max="2819" width="11" style="1" bestFit="1" customWidth="1"/>
    <col min="2820" max="2820" width="8.28515625" style="1" customWidth="1"/>
    <col min="2821" max="2821" width="11" style="1" bestFit="1" customWidth="1"/>
    <col min="2822" max="2822" width="8" style="1" customWidth="1"/>
    <col min="2823" max="2823" width="11.140625" style="1" customWidth="1"/>
    <col min="2824" max="2824" width="8.5703125" style="1" customWidth="1"/>
    <col min="2825" max="3066" width="9.140625" style="1"/>
    <col min="3067" max="3067" width="9.42578125" style="1" bestFit="1" customWidth="1"/>
    <col min="3068" max="3068" width="25.85546875" style="1" customWidth="1"/>
    <col min="3069" max="3069" width="13.7109375" style="1" bestFit="1" customWidth="1"/>
    <col min="3070" max="3070" width="9.140625" style="1" customWidth="1"/>
    <col min="3071" max="3071" width="10" style="1" bestFit="1" customWidth="1"/>
    <col min="3072" max="3072" width="8.28515625" style="1" customWidth="1"/>
    <col min="3073" max="3073" width="10" style="1" bestFit="1" customWidth="1"/>
    <col min="3074" max="3074" width="7.5703125" style="1" customWidth="1"/>
    <col min="3075" max="3075" width="11" style="1" bestFit="1" customWidth="1"/>
    <col min="3076" max="3076" width="8.28515625" style="1" customWidth="1"/>
    <col min="3077" max="3077" width="11" style="1" bestFit="1" customWidth="1"/>
    <col min="3078" max="3078" width="8" style="1" customWidth="1"/>
    <col min="3079" max="3079" width="11.140625" style="1" customWidth="1"/>
    <col min="3080" max="3080" width="8.5703125" style="1" customWidth="1"/>
    <col min="3081" max="3322" width="9.140625" style="1"/>
    <col min="3323" max="3323" width="9.42578125" style="1" bestFit="1" customWidth="1"/>
    <col min="3324" max="3324" width="25.85546875" style="1" customWidth="1"/>
    <col min="3325" max="3325" width="13.7109375" style="1" bestFit="1" customWidth="1"/>
    <col min="3326" max="3326" width="9.140625" style="1" customWidth="1"/>
    <col min="3327" max="3327" width="10" style="1" bestFit="1" customWidth="1"/>
    <col min="3328" max="3328" width="8.28515625" style="1" customWidth="1"/>
    <col min="3329" max="3329" width="10" style="1" bestFit="1" customWidth="1"/>
    <col min="3330" max="3330" width="7.5703125" style="1" customWidth="1"/>
    <col min="3331" max="3331" width="11" style="1" bestFit="1" customWidth="1"/>
    <col min="3332" max="3332" width="8.28515625" style="1" customWidth="1"/>
    <col min="3333" max="3333" width="11" style="1" bestFit="1" customWidth="1"/>
    <col min="3334" max="3334" width="8" style="1" customWidth="1"/>
    <col min="3335" max="3335" width="11.140625" style="1" customWidth="1"/>
    <col min="3336" max="3336" width="8.5703125" style="1" customWidth="1"/>
    <col min="3337" max="3578" width="9.140625" style="1"/>
    <col min="3579" max="3579" width="9.42578125" style="1" bestFit="1" customWidth="1"/>
    <col min="3580" max="3580" width="25.85546875" style="1" customWidth="1"/>
    <col min="3581" max="3581" width="13.7109375" style="1" bestFit="1" customWidth="1"/>
    <col min="3582" max="3582" width="9.140625" style="1" customWidth="1"/>
    <col min="3583" max="3583" width="10" style="1" bestFit="1" customWidth="1"/>
    <col min="3584" max="3584" width="8.28515625" style="1" customWidth="1"/>
    <col min="3585" max="3585" width="10" style="1" bestFit="1" customWidth="1"/>
    <col min="3586" max="3586" width="7.5703125" style="1" customWidth="1"/>
    <col min="3587" max="3587" width="11" style="1" bestFit="1" customWidth="1"/>
    <col min="3588" max="3588" width="8.28515625" style="1" customWidth="1"/>
    <col min="3589" max="3589" width="11" style="1" bestFit="1" customWidth="1"/>
    <col min="3590" max="3590" width="8" style="1" customWidth="1"/>
    <col min="3591" max="3591" width="11.140625" style="1" customWidth="1"/>
    <col min="3592" max="3592" width="8.5703125" style="1" customWidth="1"/>
    <col min="3593" max="3834" width="9.140625" style="1"/>
    <col min="3835" max="3835" width="9.42578125" style="1" bestFit="1" customWidth="1"/>
    <col min="3836" max="3836" width="25.85546875" style="1" customWidth="1"/>
    <col min="3837" max="3837" width="13.7109375" style="1" bestFit="1" customWidth="1"/>
    <col min="3838" max="3838" width="9.140625" style="1" customWidth="1"/>
    <col min="3839" max="3839" width="10" style="1" bestFit="1" customWidth="1"/>
    <col min="3840" max="3840" width="8.28515625" style="1" customWidth="1"/>
    <col min="3841" max="3841" width="10" style="1" bestFit="1" customWidth="1"/>
    <col min="3842" max="3842" width="7.5703125" style="1" customWidth="1"/>
    <col min="3843" max="3843" width="11" style="1" bestFit="1" customWidth="1"/>
    <col min="3844" max="3844" width="8.28515625" style="1" customWidth="1"/>
    <col min="3845" max="3845" width="11" style="1" bestFit="1" customWidth="1"/>
    <col min="3846" max="3846" width="8" style="1" customWidth="1"/>
    <col min="3847" max="3847" width="11.140625" style="1" customWidth="1"/>
    <col min="3848" max="3848" width="8.5703125" style="1" customWidth="1"/>
    <col min="3849" max="4090" width="9.140625" style="1"/>
    <col min="4091" max="4091" width="9.42578125" style="1" bestFit="1" customWidth="1"/>
    <col min="4092" max="4092" width="25.85546875" style="1" customWidth="1"/>
    <col min="4093" max="4093" width="13.7109375" style="1" bestFit="1" customWidth="1"/>
    <col min="4094" max="4094" width="9.140625" style="1" customWidth="1"/>
    <col min="4095" max="4095" width="10" style="1" bestFit="1" customWidth="1"/>
    <col min="4096" max="4096" width="8.28515625" style="1" customWidth="1"/>
    <col min="4097" max="4097" width="10" style="1" bestFit="1" customWidth="1"/>
    <col min="4098" max="4098" width="7.5703125" style="1" customWidth="1"/>
    <col min="4099" max="4099" width="11" style="1" bestFit="1" customWidth="1"/>
    <col min="4100" max="4100" width="8.28515625" style="1" customWidth="1"/>
    <col min="4101" max="4101" width="11" style="1" bestFit="1" customWidth="1"/>
    <col min="4102" max="4102" width="8" style="1" customWidth="1"/>
    <col min="4103" max="4103" width="11.140625" style="1" customWidth="1"/>
    <col min="4104" max="4104" width="8.5703125" style="1" customWidth="1"/>
    <col min="4105" max="4346" width="9.140625" style="1"/>
    <col min="4347" max="4347" width="9.42578125" style="1" bestFit="1" customWidth="1"/>
    <col min="4348" max="4348" width="25.85546875" style="1" customWidth="1"/>
    <col min="4349" max="4349" width="13.7109375" style="1" bestFit="1" customWidth="1"/>
    <col min="4350" max="4350" width="9.140625" style="1" customWidth="1"/>
    <col min="4351" max="4351" width="10" style="1" bestFit="1" customWidth="1"/>
    <col min="4352" max="4352" width="8.28515625" style="1" customWidth="1"/>
    <col min="4353" max="4353" width="10" style="1" bestFit="1" customWidth="1"/>
    <col min="4354" max="4354" width="7.5703125" style="1" customWidth="1"/>
    <col min="4355" max="4355" width="11" style="1" bestFit="1" customWidth="1"/>
    <col min="4356" max="4356" width="8.28515625" style="1" customWidth="1"/>
    <col min="4357" max="4357" width="11" style="1" bestFit="1" customWidth="1"/>
    <col min="4358" max="4358" width="8" style="1" customWidth="1"/>
    <col min="4359" max="4359" width="11.140625" style="1" customWidth="1"/>
    <col min="4360" max="4360" width="8.5703125" style="1" customWidth="1"/>
    <col min="4361" max="4602" width="9.140625" style="1"/>
    <col min="4603" max="4603" width="9.42578125" style="1" bestFit="1" customWidth="1"/>
    <col min="4604" max="4604" width="25.85546875" style="1" customWidth="1"/>
    <col min="4605" max="4605" width="13.7109375" style="1" bestFit="1" customWidth="1"/>
    <col min="4606" max="4606" width="9.140625" style="1" customWidth="1"/>
    <col min="4607" max="4607" width="10" style="1" bestFit="1" customWidth="1"/>
    <col min="4608" max="4608" width="8.28515625" style="1" customWidth="1"/>
    <col min="4609" max="4609" width="10" style="1" bestFit="1" customWidth="1"/>
    <col min="4610" max="4610" width="7.5703125" style="1" customWidth="1"/>
    <col min="4611" max="4611" width="11" style="1" bestFit="1" customWidth="1"/>
    <col min="4612" max="4612" width="8.28515625" style="1" customWidth="1"/>
    <col min="4613" max="4613" width="11" style="1" bestFit="1" customWidth="1"/>
    <col min="4614" max="4614" width="8" style="1" customWidth="1"/>
    <col min="4615" max="4615" width="11.140625" style="1" customWidth="1"/>
    <col min="4616" max="4616" width="8.5703125" style="1" customWidth="1"/>
    <col min="4617" max="4858" width="9.140625" style="1"/>
    <col min="4859" max="4859" width="9.42578125" style="1" bestFit="1" customWidth="1"/>
    <col min="4860" max="4860" width="25.85546875" style="1" customWidth="1"/>
    <col min="4861" max="4861" width="13.7109375" style="1" bestFit="1" customWidth="1"/>
    <col min="4862" max="4862" width="9.140625" style="1" customWidth="1"/>
    <col min="4863" max="4863" width="10" style="1" bestFit="1" customWidth="1"/>
    <col min="4864" max="4864" width="8.28515625" style="1" customWidth="1"/>
    <col min="4865" max="4865" width="10" style="1" bestFit="1" customWidth="1"/>
    <col min="4866" max="4866" width="7.5703125" style="1" customWidth="1"/>
    <col min="4867" max="4867" width="11" style="1" bestFit="1" customWidth="1"/>
    <col min="4868" max="4868" width="8.28515625" style="1" customWidth="1"/>
    <col min="4869" max="4869" width="11" style="1" bestFit="1" customWidth="1"/>
    <col min="4870" max="4870" width="8" style="1" customWidth="1"/>
    <col min="4871" max="4871" width="11.140625" style="1" customWidth="1"/>
    <col min="4872" max="4872" width="8.5703125" style="1" customWidth="1"/>
    <col min="4873" max="5114" width="9.140625" style="1"/>
    <col min="5115" max="5115" width="9.42578125" style="1" bestFit="1" customWidth="1"/>
    <col min="5116" max="5116" width="25.85546875" style="1" customWidth="1"/>
    <col min="5117" max="5117" width="13.7109375" style="1" bestFit="1" customWidth="1"/>
    <col min="5118" max="5118" width="9.140625" style="1" customWidth="1"/>
    <col min="5119" max="5119" width="10" style="1" bestFit="1" customWidth="1"/>
    <col min="5120" max="5120" width="8.28515625" style="1" customWidth="1"/>
    <col min="5121" max="5121" width="10" style="1" bestFit="1" customWidth="1"/>
    <col min="5122" max="5122" width="7.5703125" style="1" customWidth="1"/>
    <col min="5123" max="5123" width="11" style="1" bestFit="1" customWidth="1"/>
    <col min="5124" max="5124" width="8.28515625" style="1" customWidth="1"/>
    <col min="5125" max="5125" width="11" style="1" bestFit="1" customWidth="1"/>
    <col min="5126" max="5126" width="8" style="1" customWidth="1"/>
    <col min="5127" max="5127" width="11.140625" style="1" customWidth="1"/>
    <col min="5128" max="5128" width="8.5703125" style="1" customWidth="1"/>
    <col min="5129" max="5370" width="9.140625" style="1"/>
    <col min="5371" max="5371" width="9.42578125" style="1" bestFit="1" customWidth="1"/>
    <col min="5372" max="5372" width="25.85546875" style="1" customWidth="1"/>
    <col min="5373" max="5373" width="13.7109375" style="1" bestFit="1" customWidth="1"/>
    <col min="5374" max="5374" width="9.140625" style="1" customWidth="1"/>
    <col min="5375" max="5375" width="10" style="1" bestFit="1" customWidth="1"/>
    <col min="5376" max="5376" width="8.28515625" style="1" customWidth="1"/>
    <col min="5377" max="5377" width="10" style="1" bestFit="1" customWidth="1"/>
    <col min="5378" max="5378" width="7.5703125" style="1" customWidth="1"/>
    <col min="5379" max="5379" width="11" style="1" bestFit="1" customWidth="1"/>
    <col min="5380" max="5380" width="8.28515625" style="1" customWidth="1"/>
    <col min="5381" max="5381" width="11" style="1" bestFit="1" customWidth="1"/>
    <col min="5382" max="5382" width="8" style="1" customWidth="1"/>
    <col min="5383" max="5383" width="11.140625" style="1" customWidth="1"/>
    <col min="5384" max="5384" width="8.5703125" style="1" customWidth="1"/>
    <col min="5385" max="5626" width="9.140625" style="1"/>
    <col min="5627" max="5627" width="9.42578125" style="1" bestFit="1" customWidth="1"/>
    <col min="5628" max="5628" width="25.85546875" style="1" customWidth="1"/>
    <col min="5629" max="5629" width="13.7109375" style="1" bestFit="1" customWidth="1"/>
    <col min="5630" max="5630" width="9.140625" style="1" customWidth="1"/>
    <col min="5631" max="5631" width="10" style="1" bestFit="1" customWidth="1"/>
    <col min="5632" max="5632" width="8.28515625" style="1" customWidth="1"/>
    <col min="5633" max="5633" width="10" style="1" bestFit="1" customWidth="1"/>
    <col min="5634" max="5634" width="7.5703125" style="1" customWidth="1"/>
    <col min="5635" max="5635" width="11" style="1" bestFit="1" customWidth="1"/>
    <col min="5636" max="5636" width="8.28515625" style="1" customWidth="1"/>
    <col min="5637" max="5637" width="11" style="1" bestFit="1" customWidth="1"/>
    <col min="5638" max="5638" width="8" style="1" customWidth="1"/>
    <col min="5639" max="5639" width="11.140625" style="1" customWidth="1"/>
    <col min="5640" max="5640" width="8.5703125" style="1" customWidth="1"/>
    <col min="5641" max="5882" width="9.140625" style="1"/>
    <col min="5883" max="5883" width="9.42578125" style="1" bestFit="1" customWidth="1"/>
    <col min="5884" max="5884" width="25.85546875" style="1" customWidth="1"/>
    <col min="5885" max="5885" width="13.7109375" style="1" bestFit="1" customWidth="1"/>
    <col min="5886" max="5886" width="9.140625" style="1" customWidth="1"/>
    <col min="5887" max="5887" width="10" style="1" bestFit="1" customWidth="1"/>
    <col min="5888" max="5888" width="8.28515625" style="1" customWidth="1"/>
    <col min="5889" max="5889" width="10" style="1" bestFit="1" customWidth="1"/>
    <col min="5890" max="5890" width="7.5703125" style="1" customWidth="1"/>
    <col min="5891" max="5891" width="11" style="1" bestFit="1" customWidth="1"/>
    <col min="5892" max="5892" width="8.28515625" style="1" customWidth="1"/>
    <col min="5893" max="5893" width="11" style="1" bestFit="1" customWidth="1"/>
    <col min="5894" max="5894" width="8" style="1" customWidth="1"/>
    <col min="5895" max="5895" width="11.140625" style="1" customWidth="1"/>
    <col min="5896" max="5896" width="8.5703125" style="1" customWidth="1"/>
    <col min="5897" max="6138" width="9.140625" style="1"/>
    <col min="6139" max="6139" width="9.42578125" style="1" bestFit="1" customWidth="1"/>
    <col min="6140" max="6140" width="25.85546875" style="1" customWidth="1"/>
    <col min="6141" max="6141" width="13.7109375" style="1" bestFit="1" customWidth="1"/>
    <col min="6142" max="6142" width="9.140625" style="1" customWidth="1"/>
    <col min="6143" max="6143" width="10" style="1" bestFit="1" customWidth="1"/>
    <col min="6144" max="6144" width="8.28515625" style="1" customWidth="1"/>
    <col min="6145" max="6145" width="10" style="1" bestFit="1" customWidth="1"/>
    <col min="6146" max="6146" width="7.5703125" style="1" customWidth="1"/>
    <col min="6147" max="6147" width="11" style="1" bestFit="1" customWidth="1"/>
    <col min="6148" max="6148" width="8.28515625" style="1" customWidth="1"/>
    <col min="6149" max="6149" width="11" style="1" bestFit="1" customWidth="1"/>
    <col min="6150" max="6150" width="8" style="1" customWidth="1"/>
    <col min="6151" max="6151" width="11.140625" style="1" customWidth="1"/>
    <col min="6152" max="6152" width="8.5703125" style="1" customWidth="1"/>
    <col min="6153" max="6394" width="9.140625" style="1"/>
    <col min="6395" max="6395" width="9.42578125" style="1" bestFit="1" customWidth="1"/>
    <col min="6396" max="6396" width="25.85546875" style="1" customWidth="1"/>
    <col min="6397" max="6397" width="13.7109375" style="1" bestFit="1" customWidth="1"/>
    <col min="6398" max="6398" width="9.140625" style="1" customWidth="1"/>
    <col min="6399" max="6399" width="10" style="1" bestFit="1" customWidth="1"/>
    <col min="6400" max="6400" width="8.28515625" style="1" customWidth="1"/>
    <col min="6401" max="6401" width="10" style="1" bestFit="1" customWidth="1"/>
    <col min="6402" max="6402" width="7.5703125" style="1" customWidth="1"/>
    <col min="6403" max="6403" width="11" style="1" bestFit="1" customWidth="1"/>
    <col min="6404" max="6404" width="8.28515625" style="1" customWidth="1"/>
    <col min="6405" max="6405" width="11" style="1" bestFit="1" customWidth="1"/>
    <col min="6406" max="6406" width="8" style="1" customWidth="1"/>
    <col min="6407" max="6407" width="11.140625" style="1" customWidth="1"/>
    <col min="6408" max="6408" width="8.5703125" style="1" customWidth="1"/>
    <col min="6409" max="6650" width="9.140625" style="1"/>
    <col min="6651" max="6651" width="9.42578125" style="1" bestFit="1" customWidth="1"/>
    <col min="6652" max="6652" width="25.85546875" style="1" customWidth="1"/>
    <col min="6653" max="6653" width="13.7109375" style="1" bestFit="1" customWidth="1"/>
    <col min="6654" max="6654" width="9.140625" style="1" customWidth="1"/>
    <col min="6655" max="6655" width="10" style="1" bestFit="1" customWidth="1"/>
    <col min="6656" max="6656" width="8.28515625" style="1" customWidth="1"/>
    <col min="6657" max="6657" width="10" style="1" bestFit="1" customWidth="1"/>
    <col min="6658" max="6658" width="7.5703125" style="1" customWidth="1"/>
    <col min="6659" max="6659" width="11" style="1" bestFit="1" customWidth="1"/>
    <col min="6660" max="6660" width="8.28515625" style="1" customWidth="1"/>
    <col min="6661" max="6661" width="11" style="1" bestFit="1" customWidth="1"/>
    <col min="6662" max="6662" width="8" style="1" customWidth="1"/>
    <col min="6663" max="6663" width="11.140625" style="1" customWidth="1"/>
    <col min="6664" max="6664" width="8.5703125" style="1" customWidth="1"/>
    <col min="6665" max="6906" width="9.140625" style="1"/>
    <col min="6907" max="6907" width="9.42578125" style="1" bestFit="1" customWidth="1"/>
    <col min="6908" max="6908" width="25.85546875" style="1" customWidth="1"/>
    <col min="6909" max="6909" width="13.7109375" style="1" bestFit="1" customWidth="1"/>
    <col min="6910" max="6910" width="9.140625" style="1" customWidth="1"/>
    <col min="6911" max="6911" width="10" style="1" bestFit="1" customWidth="1"/>
    <col min="6912" max="6912" width="8.28515625" style="1" customWidth="1"/>
    <col min="6913" max="6913" width="10" style="1" bestFit="1" customWidth="1"/>
    <col min="6914" max="6914" width="7.5703125" style="1" customWidth="1"/>
    <col min="6915" max="6915" width="11" style="1" bestFit="1" customWidth="1"/>
    <col min="6916" max="6916" width="8.28515625" style="1" customWidth="1"/>
    <col min="6917" max="6917" width="11" style="1" bestFit="1" customWidth="1"/>
    <col min="6918" max="6918" width="8" style="1" customWidth="1"/>
    <col min="6919" max="6919" width="11.140625" style="1" customWidth="1"/>
    <col min="6920" max="6920" width="8.5703125" style="1" customWidth="1"/>
    <col min="6921" max="7162" width="9.140625" style="1"/>
    <col min="7163" max="7163" width="9.42578125" style="1" bestFit="1" customWidth="1"/>
    <col min="7164" max="7164" width="25.85546875" style="1" customWidth="1"/>
    <col min="7165" max="7165" width="13.7109375" style="1" bestFit="1" customWidth="1"/>
    <col min="7166" max="7166" width="9.140625" style="1" customWidth="1"/>
    <col min="7167" max="7167" width="10" style="1" bestFit="1" customWidth="1"/>
    <col min="7168" max="7168" width="8.28515625" style="1" customWidth="1"/>
    <col min="7169" max="7169" width="10" style="1" bestFit="1" customWidth="1"/>
    <col min="7170" max="7170" width="7.5703125" style="1" customWidth="1"/>
    <col min="7171" max="7171" width="11" style="1" bestFit="1" customWidth="1"/>
    <col min="7172" max="7172" width="8.28515625" style="1" customWidth="1"/>
    <col min="7173" max="7173" width="11" style="1" bestFit="1" customWidth="1"/>
    <col min="7174" max="7174" width="8" style="1" customWidth="1"/>
    <col min="7175" max="7175" width="11.140625" style="1" customWidth="1"/>
    <col min="7176" max="7176" width="8.5703125" style="1" customWidth="1"/>
    <col min="7177" max="7418" width="9.140625" style="1"/>
    <col min="7419" max="7419" width="9.42578125" style="1" bestFit="1" customWidth="1"/>
    <col min="7420" max="7420" width="25.85546875" style="1" customWidth="1"/>
    <col min="7421" max="7421" width="13.7109375" style="1" bestFit="1" customWidth="1"/>
    <col min="7422" max="7422" width="9.140625" style="1" customWidth="1"/>
    <col min="7423" max="7423" width="10" style="1" bestFit="1" customWidth="1"/>
    <col min="7424" max="7424" width="8.28515625" style="1" customWidth="1"/>
    <col min="7425" max="7425" width="10" style="1" bestFit="1" customWidth="1"/>
    <col min="7426" max="7426" width="7.5703125" style="1" customWidth="1"/>
    <col min="7427" max="7427" width="11" style="1" bestFit="1" customWidth="1"/>
    <col min="7428" max="7428" width="8.28515625" style="1" customWidth="1"/>
    <col min="7429" max="7429" width="11" style="1" bestFit="1" customWidth="1"/>
    <col min="7430" max="7430" width="8" style="1" customWidth="1"/>
    <col min="7431" max="7431" width="11.140625" style="1" customWidth="1"/>
    <col min="7432" max="7432" width="8.5703125" style="1" customWidth="1"/>
    <col min="7433" max="7674" width="9.140625" style="1"/>
    <col min="7675" max="7675" width="9.42578125" style="1" bestFit="1" customWidth="1"/>
    <col min="7676" max="7676" width="25.85546875" style="1" customWidth="1"/>
    <col min="7677" max="7677" width="13.7109375" style="1" bestFit="1" customWidth="1"/>
    <col min="7678" max="7678" width="9.140625" style="1" customWidth="1"/>
    <col min="7679" max="7679" width="10" style="1" bestFit="1" customWidth="1"/>
    <col min="7680" max="7680" width="8.28515625" style="1" customWidth="1"/>
    <col min="7681" max="7681" width="10" style="1" bestFit="1" customWidth="1"/>
    <col min="7682" max="7682" width="7.5703125" style="1" customWidth="1"/>
    <col min="7683" max="7683" width="11" style="1" bestFit="1" customWidth="1"/>
    <col min="7684" max="7684" width="8.28515625" style="1" customWidth="1"/>
    <col min="7685" max="7685" width="11" style="1" bestFit="1" customWidth="1"/>
    <col min="7686" max="7686" width="8" style="1" customWidth="1"/>
    <col min="7687" max="7687" width="11.140625" style="1" customWidth="1"/>
    <col min="7688" max="7688" width="8.5703125" style="1" customWidth="1"/>
    <col min="7689" max="7930" width="9.140625" style="1"/>
    <col min="7931" max="7931" width="9.42578125" style="1" bestFit="1" customWidth="1"/>
    <col min="7932" max="7932" width="25.85546875" style="1" customWidth="1"/>
    <col min="7933" max="7933" width="13.7109375" style="1" bestFit="1" customWidth="1"/>
    <col min="7934" max="7934" width="9.140625" style="1" customWidth="1"/>
    <col min="7935" max="7935" width="10" style="1" bestFit="1" customWidth="1"/>
    <col min="7936" max="7936" width="8.28515625" style="1" customWidth="1"/>
    <col min="7937" max="7937" width="10" style="1" bestFit="1" customWidth="1"/>
    <col min="7938" max="7938" width="7.5703125" style="1" customWidth="1"/>
    <col min="7939" max="7939" width="11" style="1" bestFit="1" customWidth="1"/>
    <col min="7940" max="7940" width="8.28515625" style="1" customWidth="1"/>
    <col min="7941" max="7941" width="11" style="1" bestFit="1" customWidth="1"/>
    <col min="7942" max="7942" width="8" style="1" customWidth="1"/>
    <col min="7943" max="7943" width="11.140625" style="1" customWidth="1"/>
    <col min="7944" max="7944" width="8.5703125" style="1" customWidth="1"/>
    <col min="7945" max="8186" width="9.140625" style="1"/>
    <col min="8187" max="8187" width="9.42578125" style="1" bestFit="1" customWidth="1"/>
    <col min="8188" max="8188" width="25.85546875" style="1" customWidth="1"/>
    <col min="8189" max="8189" width="13.7109375" style="1" bestFit="1" customWidth="1"/>
    <col min="8190" max="8190" width="9.140625" style="1" customWidth="1"/>
    <col min="8191" max="8191" width="10" style="1" bestFit="1" customWidth="1"/>
    <col min="8192" max="8192" width="8.28515625" style="1" customWidth="1"/>
    <col min="8193" max="8193" width="10" style="1" bestFit="1" customWidth="1"/>
    <col min="8194" max="8194" width="7.5703125" style="1" customWidth="1"/>
    <col min="8195" max="8195" width="11" style="1" bestFit="1" customWidth="1"/>
    <col min="8196" max="8196" width="8.28515625" style="1" customWidth="1"/>
    <col min="8197" max="8197" width="11" style="1" bestFit="1" customWidth="1"/>
    <col min="8198" max="8198" width="8" style="1" customWidth="1"/>
    <col min="8199" max="8199" width="11.140625" style="1" customWidth="1"/>
    <col min="8200" max="8200" width="8.5703125" style="1" customWidth="1"/>
    <col min="8201" max="8442" width="9.140625" style="1"/>
    <col min="8443" max="8443" width="9.42578125" style="1" bestFit="1" customWidth="1"/>
    <col min="8444" max="8444" width="25.85546875" style="1" customWidth="1"/>
    <col min="8445" max="8445" width="13.7109375" style="1" bestFit="1" customWidth="1"/>
    <col min="8446" max="8446" width="9.140625" style="1" customWidth="1"/>
    <col min="8447" max="8447" width="10" style="1" bestFit="1" customWidth="1"/>
    <col min="8448" max="8448" width="8.28515625" style="1" customWidth="1"/>
    <col min="8449" max="8449" width="10" style="1" bestFit="1" customWidth="1"/>
    <col min="8450" max="8450" width="7.5703125" style="1" customWidth="1"/>
    <col min="8451" max="8451" width="11" style="1" bestFit="1" customWidth="1"/>
    <col min="8452" max="8452" width="8.28515625" style="1" customWidth="1"/>
    <col min="8453" max="8453" width="11" style="1" bestFit="1" customWidth="1"/>
    <col min="8454" max="8454" width="8" style="1" customWidth="1"/>
    <col min="8455" max="8455" width="11.140625" style="1" customWidth="1"/>
    <col min="8456" max="8456" width="8.5703125" style="1" customWidth="1"/>
    <col min="8457" max="8698" width="9.140625" style="1"/>
    <col min="8699" max="8699" width="9.42578125" style="1" bestFit="1" customWidth="1"/>
    <col min="8700" max="8700" width="25.85546875" style="1" customWidth="1"/>
    <col min="8701" max="8701" width="13.7109375" style="1" bestFit="1" customWidth="1"/>
    <col min="8702" max="8702" width="9.140625" style="1" customWidth="1"/>
    <col min="8703" max="8703" width="10" style="1" bestFit="1" customWidth="1"/>
    <col min="8704" max="8704" width="8.28515625" style="1" customWidth="1"/>
    <col min="8705" max="8705" width="10" style="1" bestFit="1" customWidth="1"/>
    <col min="8706" max="8706" width="7.5703125" style="1" customWidth="1"/>
    <col min="8707" max="8707" width="11" style="1" bestFit="1" customWidth="1"/>
    <col min="8708" max="8708" width="8.28515625" style="1" customWidth="1"/>
    <col min="8709" max="8709" width="11" style="1" bestFit="1" customWidth="1"/>
    <col min="8710" max="8710" width="8" style="1" customWidth="1"/>
    <col min="8711" max="8711" width="11.140625" style="1" customWidth="1"/>
    <col min="8712" max="8712" width="8.5703125" style="1" customWidth="1"/>
    <col min="8713" max="8954" width="9.140625" style="1"/>
    <col min="8955" max="8955" width="9.42578125" style="1" bestFit="1" customWidth="1"/>
    <col min="8956" max="8956" width="25.85546875" style="1" customWidth="1"/>
    <col min="8957" max="8957" width="13.7109375" style="1" bestFit="1" customWidth="1"/>
    <col min="8958" max="8958" width="9.140625" style="1" customWidth="1"/>
    <col min="8959" max="8959" width="10" style="1" bestFit="1" customWidth="1"/>
    <col min="8960" max="8960" width="8.28515625" style="1" customWidth="1"/>
    <col min="8961" max="8961" width="10" style="1" bestFit="1" customWidth="1"/>
    <col min="8962" max="8962" width="7.5703125" style="1" customWidth="1"/>
    <col min="8963" max="8963" width="11" style="1" bestFit="1" customWidth="1"/>
    <col min="8964" max="8964" width="8.28515625" style="1" customWidth="1"/>
    <col min="8965" max="8965" width="11" style="1" bestFit="1" customWidth="1"/>
    <col min="8966" max="8966" width="8" style="1" customWidth="1"/>
    <col min="8967" max="8967" width="11.140625" style="1" customWidth="1"/>
    <col min="8968" max="8968" width="8.5703125" style="1" customWidth="1"/>
    <col min="8969" max="9210" width="9.140625" style="1"/>
    <col min="9211" max="9211" width="9.42578125" style="1" bestFit="1" customWidth="1"/>
    <col min="9212" max="9212" width="25.85546875" style="1" customWidth="1"/>
    <col min="9213" max="9213" width="13.7109375" style="1" bestFit="1" customWidth="1"/>
    <col min="9214" max="9214" width="9.140625" style="1" customWidth="1"/>
    <col min="9215" max="9215" width="10" style="1" bestFit="1" customWidth="1"/>
    <col min="9216" max="9216" width="8.28515625" style="1" customWidth="1"/>
    <col min="9217" max="9217" width="10" style="1" bestFit="1" customWidth="1"/>
    <col min="9218" max="9218" width="7.5703125" style="1" customWidth="1"/>
    <col min="9219" max="9219" width="11" style="1" bestFit="1" customWidth="1"/>
    <col min="9220" max="9220" width="8.28515625" style="1" customWidth="1"/>
    <col min="9221" max="9221" width="11" style="1" bestFit="1" customWidth="1"/>
    <col min="9222" max="9222" width="8" style="1" customWidth="1"/>
    <col min="9223" max="9223" width="11.140625" style="1" customWidth="1"/>
    <col min="9224" max="9224" width="8.5703125" style="1" customWidth="1"/>
    <col min="9225" max="9466" width="9.140625" style="1"/>
    <col min="9467" max="9467" width="9.42578125" style="1" bestFit="1" customWidth="1"/>
    <col min="9468" max="9468" width="25.85546875" style="1" customWidth="1"/>
    <col min="9469" max="9469" width="13.7109375" style="1" bestFit="1" customWidth="1"/>
    <col min="9470" max="9470" width="9.140625" style="1" customWidth="1"/>
    <col min="9471" max="9471" width="10" style="1" bestFit="1" customWidth="1"/>
    <col min="9472" max="9472" width="8.28515625" style="1" customWidth="1"/>
    <col min="9473" max="9473" width="10" style="1" bestFit="1" customWidth="1"/>
    <col min="9474" max="9474" width="7.5703125" style="1" customWidth="1"/>
    <col min="9475" max="9475" width="11" style="1" bestFit="1" customWidth="1"/>
    <col min="9476" max="9476" width="8.28515625" style="1" customWidth="1"/>
    <col min="9477" max="9477" width="11" style="1" bestFit="1" customWidth="1"/>
    <col min="9478" max="9478" width="8" style="1" customWidth="1"/>
    <col min="9479" max="9479" width="11.140625" style="1" customWidth="1"/>
    <col min="9480" max="9480" width="8.5703125" style="1" customWidth="1"/>
    <col min="9481" max="9722" width="9.140625" style="1"/>
    <col min="9723" max="9723" width="9.42578125" style="1" bestFit="1" customWidth="1"/>
    <col min="9724" max="9724" width="25.85546875" style="1" customWidth="1"/>
    <col min="9725" max="9725" width="13.7109375" style="1" bestFit="1" customWidth="1"/>
    <col min="9726" max="9726" width="9.140625" style="1" customWidth="1"/>
    <col min="9727" max="9727" width="10" style="1" bestFit="1" customWidth="1"/>
    <col min="9728" max="9728" width="8.28515625" style="1" customWidth="1"/>
    <col min="9729" max="9729" width="10" style="1" bestFit="1" customWidth="1"/>
    <col min="9730" max="9730" width="7.5703125" style="1" customWidth="1"/>
    <col min="9731" max="9731" width="11" style="1" bestFit="1" customWidth="1"/>
    <col min="9732" max="9732" width="8.28515625" style="1" customWidth="1"/>
    <col min="9733" max="9733" width="11" style="1" bestFit="1" customWidth="1"/>
    <col min="9734" max="9734" width="8" style="1" customWidth="1"/>
    <col min="9735" max="9735" width="11.140625" style="1" customWidth="1"/>
    <col min="9736" max="9736" width="8.5703125" style="1" customWidth="1"/>
    <col min="9737" max="9978" width="9.140625" style="1"/>
    <col min="9979" max="9979" width="9.42578125" style="1" bestFit="1" customWidth="1"/>
    <col min="9980" max="9980" width="25.85546875" style="1" customWidth="1"/>
    <col min="9981" max="9981" width="13.7109375" style="1" bestFit="1" customWidth="1"/>
    <col min="9982" max="9982" width="9.140625" style="1" customWidth="1"/>
    <col min="9983" max="9983" width="10" style="1" bestFit="1" customWidth="1"/>
    <col min="9984" max="9984" width="8.28515625" style="1" customWidth="1"/>
    <col min="9985" max="9985" width="10" style="1" bestFit="1" customWidth="1"/>
    <col min="9986" max="9986" width="7.5703125" style="1" customWidth="1"/>
    <col min="9987" max="9987" width="11" style="1" bestFit="1" customWidth="1"/>
    <col min="9988" max="9988" width="8.28515625" style="1" customWidth="1"/>
    <col min="9989" max="9989" width="11" style="1" bestFit="1" customWidth="1"/>
    <col min="9990" max="9990" width="8" style="1" customWidth="1"/>
    <col min="9991" max="9991" width="11.140625" style="1" customWidth="1"/>
    <col min="9992" max="9992" width="8.5703125" style="1" customWidth="1"/>
    <col min="9993" max="10234" width="9.140625" style="1"/>
    <col min="10235" max="10235" width="9.42578125" style="1" bestFit="1" customWidth="1"/>
    <col min="10236" max="10236" width="25.85546875" style="1" customWidth="1"/>
    <col min="10237" max="10237" width="13.7109375" style="1" bestFit="1" customWidth="1"/>
    <col min="10238" max="10238" width="9.140625" style="1" customWidth="1"/>
    <col min="10239" max="10239" width="10" style="1" bestFit="1" customWidth="1"/>
    <col min="10240" max="10240" width="8.28515625" style="1" customWidth="1"/>
    <col min="10241" max="10241" width="10" style="1" bestFit="1" customWidth="1"/>
    <col min="10242" max="10242" width="7.5703125" style="1" customWidth="1"/>
    <col min="10243" max="10243" width="11" style="1" bestFit="1" customWidth="1"/>
    <col min="10244" max="10244" width="8.28515625" style="1" customWidth="1"/>
    <col min="10245" max="10245" width="11" style="1" bestFit="1" customWidth="1"/>
    <col min="10246" max="10246" width="8" style="1" customWidth="1"/>
    <col min="10247" max="10247" width="11.140625" style="1" customWidth="1"/>
    <col min="10248" max="10248" width="8.5703125" style="1" customWidth="1"/>
    <col min="10249" max="10490" width="9.140625" style="1"/>
    <col min="10491" max="10491" width="9.42578125" style="1" bestFit="1" customWidth="1"/>
    <col min="10492" max="10492" width="25.85546875" style="1" customWidth="1"/>
    <col min="10493" max="10493" width="13.7109375" style="1" bestFit="1" customWidth="1"/>
    <col min="10494" max="10494" width="9.140625" style="1" customWidth="1"/>
    <col min="10495" max="10495" width="10" style="1" bestFit="1" customWidth="1"/>
    <col min="10496" max="10496" width="8.28515625" style="1" customWidth="1"/>
    <col min="10497" max="10497" width="10" style="1" bestFit="1" customWidth="1"/>
    <col min="10498" max="10498" width="7.5703125" style="1" customWidth="1"/>
    <col min="10499" max="10499" width="11" style="1" bestFit="1" customWidth="1"/>
    <col min="10500" max="10500" width="8.28515625" style="1" customWidth="1"/>
    <col min="10501" max="10501" width="11" style="1" bestFit="1" customWidth="1"/>
    <col min="10502" max="10502" width="8" style="1" customWidth="1"/>
    <col min="10503" max="10503" width="11.140625" style="1" customWidth="1"/>
    <col min="10504" max="10504" width="8.5703125" style="1" customWidth="1"/>
    <col min="10505" max="10746" width="9.140625" style="1"/>
    <col min="10747" max="10747" width="9.42578125" style="1" bestFit="1" customWidth="1"/>
    <col min="10748" max="10748" width="25.85546875" style="1" customWidth="1"/>
    <col min="10749" max="10749" width="13.7109375" style="1" bestFit="1" customWidth="1"/>
    <col min="10750" max="10750" width="9.140625" style="1" customWidth="1"/>
    <col min="10751" max="10751" width="10" style="1" bestFit="1" customWidth="1"/>
    <col min="10752" max="10752" width="8.28515625" style="1" customWidth="1"/>
    <col min="10753" max="10753" width="10" style="1" bestFit="1" customWidth="1"/>
    <col min="10754" max="10754" width="7.5703125" style="1" customWidth="1"/>
    <col min="10755" max="10755" width="11" style="1" bestFit="1" customWidth="1"/>
    <col min="10756" max="10756" width="8.28515625" style="1" customWidth="1"/>
    <col min="10757" max="10757" width="11" style="1" bestFit="1" customWidth="1"/>
    <col min="10758" max="10758" width="8" style="1" customWidth="1"/>
    <col min="10759" max="10759" width="11.140625" style="1" customWidth="1"/>
    <col min="10760" max="10760" width="8.5703125" style="1" customWidth="1"/>
    <col min="10761" max="11002" width="9.140625" style="1"/>
    <col min="11003" max="11003" width="9.42578125" style="1" bestFit="1" customWidth="1"/>
    <col min="11004" max="11004" width="25.85546875" style="1" customWidth="1"/>
    <col min="11005" max="11005" width="13.7109375" style="1" bestFit="1" customWidth="1"/>
    <col min="11006" max="11006" width="9.140625" style="1" customWidth="1"/>
    <col min="11007" max="11007" width="10" style="1" bestFit="1" customWidth="1"/>
    <col min="11008" max="11008" width="8.28515625" style="1" customWidth="1"/>
    <col min="11009" max="11009" width="10" style="1" bestFit="1" customWidth="1"/>
    <col min="11010" max="11010" width="7.5703125" style="1" customWidth="1"/>
    <col min="11011" max="11011" width="11" style="1" bestFit="1" customWidth="1"/>
    <col min="11012" max="11012" width="8.28515625" style="1" customWidth="1"/>
    <col min="11013" max="11013" width="11" style="1" bestFit="1" customWidth="1"/>
    <col min="11014" max="11014" width="8" style="1" customWidth="1"/>
    <col min="11015" max="11015" width="11.140625" style="1" customWidth="1"/>
    <col min="11016" max="11016" width="8.5703125" style="1" customWidth="1"/>
    <col min="11017" max="11258" width="9.140625" style="1"/>
    <col min="11259" max="11259" width="9.42578125" style="1" bestFit="1" customWidth="1"/>
    <col min="11260" max="11260" width="25.85546875" style="1" customWidth="1"/>
    <col min="11261" max="11261" width="13.7109375" style="1" bestFit="1" customWidth="1"/>
    <col min="11262" max="11262" width="9.140625" style="1" customWidth="1"/>
    <col min="11263" max="11263" width="10" style="1" bestFit="1" customWidth="1"/>
    <col min="11264" max="11264" width="8.28515625" style="1" customWidth="1"/>
    <col min="11265" max="11265" width="10" style="1" bestFit="1" customWidth="1"/>
    <col min="11266" max="11266" width="7.5703125" style="1" customWidth="1"/>
    <col min="11267" max="11267" width="11" style="1" bestFit="1" customWidth="1"/>
    <col min="11268" max="11268" width="8.28515625" style="1" customWidth="1"/>
    <col min="11269" max="11269" width="11" style="1" bestFit="1" customWidth="1"/>
    <col min="11270" max="11270" width="8" style="1" customWidth="1"/>
    <col min="11271" max="11271" width="11.140625" style="1" customWidth="1"/>
    <col min="11272" max="11272" width="8.5703125" style="1" customWidth="1"/>
    <col min="11273" max="11514" width="9.140625" style="1"/>
    <col min="11515" max="11515" width="9.42578125" style="1" bestFit="1" customWidth="1"/>
    <col min="11516" max="11516" width="25.85546875" style="1" customWidth="1"/>
    <col min="11517" max="11517" width="13.7109375" style="1" bestFit="1" customWidth="1"/>
    <col min="11518" max="11518" width="9.140625" style="1" customWidth="1"/>
    <col min="11519" max="11519" width="10" style="1" bestFit="1" customWidth="1"/>
    <col min="11520" max="11520" width="8.28515625" style="1" customWidth="1"/>
    <col min="11521" max="11521" width="10" style="1" bestFit="1" customWidth="1"/>
    <col min="11522" max="11522" width="7.5703125" style="1" customWidth="1"/>
    <col min="11523" max="11523" width="11" style="1" bestFit="1" customWidth="1"/>
    <col min="11524" max="11524" width="8.28515625" style="1" customWidth="1"/>
    <col min="11525" max="11525" width="11" style="1" bestFit="1" customWidth="1"/>
    <col min="11526" max="11526" width="8" style="1" customWidth="1"/>
    <col min="11527" max="11527" width="11.140625" style="1" customWidth="1"/>
    <col min="11528" max="11528" width="8.5703125" style="1" customWidth="1"/>
    <col min="11529" max="11770" width="9.140625" style="1"/>
    <col min="11771" max="11771" width="9.42578125" style="1" bestFit="1" customWidth="1"/>
    <col min="11772" max="11772" width="25.85546875" style="1" customWidth="1"/>
    <col min="11773" max="11773" width="13.7109375" style="1" bestFit="1" customWidth="1"/>
    <col min="11774" max="11774" width="9.140625" style="1" customWidth="1"/>
    <col min="11775" max="11775" width="10" style="1" bestFit="1" customWidth="1"/>
    <col min="11776" max="11776" width="8.28515625" style="1" customWidth="1"/>
    <col min="11777" max="11777" width="10" style="1" bestFit="1" customWidth="1"/>
    <col min="11778" max="11778" width="7.5703125" style="1" customWidth="1"/>
    <col min="11779" max="11779" width="11" style="1" bestFit="1" customWidth="1"/>
    <col min="11780" max="11780" width="8.28515625" style="1" customWidth="1"/>
    <col min="11781" max="11781" width="11" style="1" bestFit="1" customWidth="1"/>
    <col min="11782" max="11782" width="8" style="1" customWidth="1"/>
    <col min="11783" max="11783" width="11.140625" style="1" customWidth="1"/>
    <col min="11784" max="11784" width="8.5703125" style="1" customWidth="1"/>
    <col min="11785" max="12026" width="9.140625" style="1"/>
    <col min="12027" max="12027" width="9.42578125" style="1" bestFit="1" customWidth="1"/>
    <col min="12028" max="12028" width="25.85546875" style="1" customWidth="1"/>
    <col min="12029" max="12029" width="13.7109375" style="1" bestFit="1" customWidth="1"/>
    <col min="12030" max="12030" width="9.140625" style="1" customWidth="1"/>
    <col min="12031" max="12031" width="10" style="1" bestFit="1" customWidth="1"/>
    <col min="12032" max="12032" width="8.28515625" style="1" customWidth="1"/>
    <col min="12033" max="12033" width="10" style="1" bestFit="1" customWidth="1"/>
    <col min="12034" max="12034" width="7.5703125" style="1" customWidth="1"/>
    <col min="12035" max="12035" width="11" style="1" bestFit="1" customWidth="1"/>
    <col min="12036" max="12036" width="8.28515625" style="1" customWidth="1"/>
    <col min="12037" max="12037" width="11" style="1" bestFit="1" customWidth="1"/>
    <col min="12038" max="12038" width="8" style="1" customWidth="1"/>
    <col min="12039" max="12039" width="11.140625" style="1" customWidth="1"/>
    <col min="12040" max="12040" width="8.5703125" style="1" customWidth="1"/>
    <col min="12041" max="12282" width="9.140625" style="1"/>
    <col min="12283" max="12283" width="9.42578125" style="1" bestFit="1" customWidth="1"/>
    <col min="12284" max="12284" width="25.85546875" style="1" customWidth="1"/>
    <col min="12285" max="12285" width="13.7109375" style="1" bestFit="1" customWidth="1"/>
    <col min="12286" max="12286" width="9.140625" style="1" customWidth="1"/>
    <col min="12287" max="12287" width="10" style="1" bestFit="1" customWidth="1"/>
    <col min="12288" max="12288" width="8.28515625" style="1" customWidth="1"/>
    <col min="12289" max="12289" width="10" style="1" bestFit="1" customWidth="1"/>
    <col min="12290" max="12290" width="7.5703125" style="1" customWidth="1"/>
    <col min="12291" max="12291" width="11" style="1" bestFit="1" customWidth="1"/>
    <col min="12292" max="12292" width="8.28515625" style="1" customWidth="1"/>
    <col min="12293" max="12293" width="11" style="1" bestFit="1" customWidth="1"/>
    <col min="12294" max="12294" width="8" style="1" customWidth="1"/>
    <col min="12295" max="12295" width="11.140625" style="1" customWidth="1"/>
    <col min="12296" max="12296" width="8.5703125" style="1" customWidth="1"/>
    <col min="12297" max="12538" width="9.140625" style="1"/>
    <col min="12539" max="12539" width="9.42578125" style="1" bestFit="1" customWidth="1"/>
    <col min="12540" max="12540" width="25.85546875" style="1" customWidth="1"/>
    <col min="12541" max="12541" width="13.7109375" style="1" bestFit="1" customWidth="1"/>
    <col min="12542" max="12542" width="9.140625" style="1" customWidth="1"/>
    <col min="12543" max="12543" width="10" style="1" bestFit="1" customWidth="1"/>
    <col min="12544" max="12544" width="8.28515625" style="1" customWidth="1"/>
    <col min="12545" max="12545" width="10" style="1" bestFit="1" customWidth="1"/>
    <col min="12546" max="12546" width="7.5703125" style="1" customWidth="1"/>
    <col min="12547" max="12547" width="11" style="1" bestFit="1" customWidth="1"/>
    <col min="12548" max="12548" width="8.28515625" style="1" customWidth="1"/>
    <col min="12549" max="12549" width="11" style="1" bestFit="1" customWidth="1"/>
    <col min="12550" max="12550" width="8" style="1" customWidth="1"/>
    <col min="12551" max="12551" width="11.140625" style="1" customWidth="1"/>
    <col min="12552" max="12552" width="8.5703125" style="1" customWidth="1"/>
    <col min="12553" max="12794" width="9.140625" style="1"/>
    <col min="12795" max="12795" width="9.42578125" style="1" bestFit="1" customWidth="1"/>
    <col min="12796" max="12796" width="25.85546875" style="1" customWidth="1"/>
    <col min="12797" max="12797" width="13.7109375" style="1" bestFit="1" customWidth="1"/>
    <col min="12798" max="12798" width="9.140625" style="1" customWidth="1"/>
    <col min="12799" max="12799" width="10" style="1" bestFit="1" customWidth="1"/>
    <col min="12800" max="12800" width="8.28515625" style="1" customWidth="1"/>
    <col min="12801" max="12801" width="10" style="1" bestFit="1" customWidth="1"/>
    <col min="12802" max="12802" width="7.5703125" style="1" customWidth="1"/>
    <col min="12803" max="12803" width="11" style="1" bestFit="1" customWidth="1"/>
    <col min="12804" max="12804" width="8.28515625" style="1" customWidth="1"/>
    <col min="12805" max="12805" width="11" style="1" bestFit="1" customWidth="1"/>
    <col min="12806" max="12806" width="8" style="1" customWidth="1"/>
    <col min="12807" max="12807" width="11.140625" style="1" customWidth="1"/>
    <col min="12808" max="12808" width="8.5703125" style="1" customWidth="1"/>
    <col min="12809" max="13050" width="9.140625" style="1"/>
    <col min="13051" max="13051" width="9.42578125" style="1" bestFit="1" customWidth="1"/>
    <col min="13052" max="13052" width="25.85546875" style="1" customWidth="1"/>
    <col min="13053" max="13053" width="13.7109375" style="1" bestFit="1" customWidth="1"/>
    <col min="13054" max="13054" width="9.140625" style="1" customWidth="1"/>
    <col min="13055" max="13055" width="10" style="1" bestFit="1" customWidth="1"/>
    <col min="13056" max="13056" width="8.28515625" style="1" customWidth="1"/>
    <col min="13057" max="13057" width="10" style="1" bestFit="1" customWidth="1"/>
    <col min="13058" max="13058" width="7.5703125" style="1" customWidth="1"/>
    <col min="13059" max="13059" width="11" style="1" bestFit="1" customWidth="1"/>
    <col min="13060" max="13060" width="8.28515625" style="1" customWidth="1"/>
    <col min="13061" max="13061" width="11" style="1" bestFit="1" customWidth="1"/>
    <col min="13062" max="13062" width="8" style="1" customWidth="1"/>
    <col min="13063" max="13063" width="11.140625" style="1" customWidth="1"/>
    <col min="13064" max="13064" width="8.5703125" style="1" customWidth="1"/>
    <col min="13065" max="13306" width="9.140625" style="1"/>
    <col min="13307" max="13307" width="9.42578125" style="1" bestFit="1" customWidth="1"/>
    <col min="13308" max="13308" width="25.85546875" style="1" customWidth="1"/>
    <col min="13309" max="13309" width="13.7109375" style="1" bestFit="1" customWidth="1"/>
    <col min="13310" max="13310" width="9.140625" style="1" customWidth="1"/>
    <col min="13311" max="13311" width="10" style="1" bestFit="1" customWidth="1"/>
    <col min="13312" max="13312" width="8.28515625" style="1" customWidth="1"/>
    <col min="13313" max="13313" width="10" style="1" bestFit="1" customWidth="1"/>
    <col min="13314" max="13314" width="7.5703125" style="1" customWidth="1"/>
    <col min="13315" max="13315" width="11" style="1" bestFit="1" customWidth="1"/>
    <col min="13316" max="13316" width="8.28515625" style="1" customWidth="1"/>
    <col min="13317" max="13317" width="11" style="1" bestFit="1" customWidth="1"/>
    <col min="13318" max="13318" width="8" style="1" customWidth="1"/>
    <col min="13319" max="13319" width="11.140625" style="1" customWidth="1"/>
    <col min="13320" max="13320" width="8.5703125" style="1" customWidth="1"/>
    <col min="13321" max="13562" width="9.140625" style="1"/>
    <col min="13563" max="13563" width="9.42578125" style="1" bestFit="1" customWidth="1"/>
    <col min="13564" max="13564" width="25.85546875" style="1" customWidth="1"/>
    <col min="13565" max="13565" width="13.7109375" style="1" bestFit="1" customWidth="1"/>
    <col min="13566" max="13566" width="9.140625" style="1" customWidth="1"/>
    <col min="13567" max="13567" width="10" style="1" bestFit="1" customWidth="1"/>
    <col min="13568" max="13568" width="8.28515625" style="1" customWidth="1"/>
    <col min="13569" max="13569" width="10" style="1" bestFit="1" customWidth="1"/>
    <col min="13570" max="13570" width="7.5703125" style="1" customWidth="1"/>
    <col min="13571" max="13571" width="11" style="1" bestFit="1" customWidth="1"/>
    <col min="13572" max="13572" width="8.28515625" style="1" customWidth="1"/>
    <col min="13573" max="13573" width="11" style="1" bestFit="1" customWidth="1"/>
    <col min="13574" max="13574" width="8" style="1" customWidth="1"/>
    <col min="13575" max="13575" width="11.140625" style="1" customWidth="1"/>
    <col min="13576" max="13576" width="8.5703125" style="1" customWidth="1"/>
    <col min="13577" max="13818" width="9.140625" style="1"/>
    <col min="13819" max="13819" width="9.42578125" style="1" bestFit="1" customWidth="1"/>
    <col min="13820" max="13820" width="25.85546875" style="1" customWidth="1"/>
    <col min="13821" max="13821" width="13.7109375" style="1" bestFit="1" customWidth="1"/>
    <col min="13822" max="13822" width="9.140625" style="1" customWidth="1"/>
    <col min="13823" max="13823" width="10" style="1" bestFit="1" customWidth="1"/>
    <col min="13824" max="13824" width="8.28515625" style="1" customWidth="1"/>
    <col min="13825" max="13825" width="10" style="1" bestFit="1" customWidth="1"/>
    <col min="13826" max="13826" width="7.5703125" style="1" customWidth="1"/>
    <col min="13827" max="13827" width="11" style="1" bestFit="1" customWidth="1"/>
    <col min="13828" max="13828" width="8.28515625" style="1" customWidth="1"/>
    <col min="13829" max="13829" width="11" style="1" bestFit="1" customWidth="1"/>
    <col min="13830" max="13830" width="8" style="1" customWidth="1"/>
    <col min="13831" max="13831" width="11.140625" style="1" customWidth="1"/>
    <col min="13832" max="13832" width="8.5703125" style="1" customWidth="1"/>
    <col min="13833" max="14074" width="9.140625" style="1"/>
    <col min="14075" max="14075" width="9.42578125" style="1" bestFit="1" customWidth="1"/>
    <col min="14076" max="14076" width="25.85546875" style="1" customWidth="1"/>
    <col min="14077" max="14077" width="13.7109375" style="1" bestFit="1" customWidth="1"/>
    <col min="14078" max="14078" width="9.140625" style="1" customWidth="1"/>
    <col min="14079" max="14079" width="10" style="1" bestFit="1" customWidth="1"/>
    <col min="14080" max="14080" width="8.28515625" style="1" customWidth="1"/>
    <col min="14081" max="14081" width="10" style="1" bestFit="1" customWidth="1"/>
    <col min="14082" max="14082" width="7.5703125" style="1" customWidth="1"/>
    <col min="14083" max="14083" width="11" style="1" bestFit="1" customWidth="1"/>
    <col min="14084" max="14084" width="8.28515625" style="1" customWidth="1"/>
    <col min="14085" max="14085" width="11" style="1" bestFit="1" customWidth="1"/>
    <col min="14086" max="14086" width="8" style="1" customWidth="1"/>
    <col min="14087" max="14087" width="11.140625" style="1" customWidth="1"/>
    <col min="14088" max="14088" width="8.5703125" style="1" customWidth="1"/>
    <col min="14089" max="14330" width="9.140625" style="1"/>
    <col min="14331" max="14331" width="9.42578125" style="1" bestFit="1" customWidth="1"/>
    <col min="14332" max="14332" width="25.85546875" style="1" customWidth="1"/>
    <col min="14333" max="14333" width="13.7109375" style="1" bestFit="1" customWidth="1"/>
    <col min="14334" max="14334" width="9.140625" style="1" customWidth="1"/>
    <col min="14335" max="14335" width="10" style="1" bestFit="1" customWidth="1"/>
    <col min="14336" max="14336" width="8.28515625" style="1" customWidth="1"/>
    <col min="14337" max="14337" width="10" style="1" bestFit="1" customWidth="1"/>
    <col min="14338" max="14338" width="7.5703125" style="1" customWidth="1"/>
    <col min="14339" max="14339" width="11" style="1" bestFit="1" customWidth="1"/>
    <col min="14340" max="14340" width="8.28515625" style="1" customWidth="1"/>
    <col min="14341" max="14341" width="11" style="1" bestFit="1" customWidth="1"/>
    <col min="14342" max="14342" width="8" style="1" customWidth="1"/>
    <col min="14343" max="14343" width="11.140625" style="1" customWidth="1"/>
    <col min="14344" max="14344" width="8.5703125" style="1" customWidth="1"/>
    <col min="14345" max="14586" width="9.140625" style="1"/>
    <col min="14587" max="14587" width="9.42578125" style="1" bestFit="1" customWidth="1"/>
    <col min="14588" max="14588" width="25.85546875" style="1" customWidth="1"/>
    <col min="14589" max="14589" width="13.7109375" style="1" bestFit="1" customWidth="1"/>
    <col min="14590" max="14590" width="9.140625" style="1" customWidth="1"/>
    <col min="14591" max="14591" width="10" style="1" bestFit="1" customWidth="1"/>
    <col min="14592" max="14592" width="8.28515625" style="1" customWidth="1"/>
    <col min="14593" max="14593" width="10" style="1" bestFit="1" customWidth="1"/>
    <col min="14594" max="14594" width="7.5703125" style="1" customWidth="1"/>
    <col min="14595" max="14595" width="11" style="1" bestFit="1" customWidth="1"/>
    <col min="14596" max="14596" width="8.28515625" style="1" customWidth="1"/>
    <col min="14597" max="14597" width="11" style="1" bestFit="1" customWidth="1"/>
    <col min="14598" max="14598" width="8" style="1" customWidth="1"/>
    <col min="14599" max="14599" width="11.140625" style="1" customWidth="1"/>
    <col min="14600" max="14600" width="8.5703125" style="1" customWidth="1"/>
    <col min="14601" max="14842" width="9.140625" style="1"/>
    <col min="14843" max="14843" width="9.42578125" style="1" bestFit="1" customWidth="1"/>
    <col min="14844" max="14844" width="25.85546875" style="1" customWidth="1"/>
    <col min="14845" max="14845" width="13.7109375" style="1" bestFit="1" customWidth="1"/>
    <col min="14846" max="14846" width="9.140625" style="1" customWidth="1"/>
    <col min="14847" max="14847" width="10" style="1" bestFit="1" customWidth="1"/>
    <col min="14848" max="14848" width="8.28515625" style="1" customWidth="1"/>
    <col min="14849" max="14849" width="10" style="1" bestFit="1" customWidth="1"/>
    <col min="14850" max="14850" width="7.5703125" style="1" customWidth="1"/>
    <col min="14851" max="14851" width="11" style="1" bestFit="1" customWidth="1"/>
    <col min="14852" max="14852" width="8.28515625" style="1" customWidth="1"/>
    <col min="14853" max="14853" width="11" style="1" bestFit="1" customWidth="1"/>
    <col min="14854" max="14854" width="8" style="1" customWidth="1"/>
    <col min="14855" max="14855" width="11.140625" style="1" customWidth="1"/>
    <col min="14856" max="14856" width="8.5703125" style="1" customWidth="1"/>
    <col min="14857" max="15098" width="9.140625" style="1"/>
    <col min="15099" max="15099" width="9.42578125" style="1" bestFit="1" customWidth="1"/>
    <col min="15100" max="15100" width="25.85546875" style="1" customWidth="1"/>
    <col min="15101" max="15101" width="13.7109375" style="1" bestFit="1" customWidth="1"/>
    <col min="15102" max="15102" width="9.140625" style="1" customWidth="1"/>
    <col min="15103" max="15103" width="10" style="1" bestFit="1" customWidth="1"/>
    <col min="15104" max="15104" width="8.28515625" style="1" customWidth="1"/>
    <col min="15105" max="15105" width="10" style="1" bestFit="1" customWidth="1"/>
    <col min="15106" max="15106" width="7.5703125" style="1" customWidth="1"/>
    <col min="15107" max="15107" width="11" style="1" bestFit="1" customWidth="1"/>
    <col min="15108" max="15108" width="8.28515625" style="1" customWidth="1"/>
    <col min="15109" max="15109" width="11" style="1" bestFit="1" customWidth="1"/>
    <col min="15110" max="15110" width="8" style="1" customWidth="1"/>
    <col min="15111" max="15111" width="11.140625" style="1" customWidth="1"/>
    <col min="15112" max="15112" width="8.5703125" style="1" customWidth="1"/>
    <col min="15113" max="15354" width="9.140625" style="1"/>
    <col min="15355" max="15355" width="9.42578125" style="1" bestFit="1" customWidth="1"/>
    <col min="15356" max="15356" width="25.85546875" style="1" customWidth="1"/>
    <col min="15357" max="15357" width="13.7109375" style="1" bestFit="1" customWidth="1"/>
    <col min="15358" max="15358" width="9.140625" style="1" customWidth="1"/>
    <col min="15359" max="15359" width="10" style="1" bestFit="1" customWidth="1"/>
    <col min="15360" max="15360" width="8.28515625" style="1" customWidth="1"/>
    <col min="15361" max="15361" width="10" style="1" bestFit="1" customWidth="1"/>
    <col min="15362" max="15362" width="7.5703125" style="1" customWidth="1"/>
    <col min="15363" max="15363" width="11" style="1" bestFit="1" customWidth="1"/>
    <col min="15364" max="15364" width="8.28515625" style="1" customWidth="1"/>
    <col min="15365" max="15365" width="11" style="1" bestFit="1" customWidth="1"/>
    <col min="15366" max="15366" width="8" style="1" customWidth="1"/>
    <col min="15367" max="15367" width="11.140625" style="1" customWidth="1"/>
    <col min="15368" max="15368" width="8.5703125" style="1" customWidth="1"/>
    <col min="15369" max="15610" width="9.140625" style="1"/>
    <col min="15611" max="15611" width="9.42578125" style="1" bestFit="1" customWidth="1"/>
    <col min="15612" max="15612" width="25.85546875" style="1" customWidth="1"/>
    <col min="15613" max="15613" width="13.7109375" style="1" bestFit="1" customWidth="1"/>
    <col min="15614" max="15614" width="9.140625" style="1" customWidth="1"/>
    <col min="15615" max="15615" width="10" style="1" bestFit="1" customWidth="1"/>
    <col min="15616" max="15616" width="8.28515625" style="1" customWidth="1"/>
    <col min="15617" max="15617" width="10" style="1" bestFit="1" customWidth="1"/>
    <col min="15618" max="15618" width="7.5703125" style="1" customWidth="1"/>
    <col min="15619" max="15619" width="11" style="1" bestFit="1" customWidth="1"/>
    <col min="15620" max="15620" width="8.28515625" style="1" customWidth="1"/>
    <col min="15621" max="15621" width="11" style="1" bestFit="1" customWidth="1"/>
    <col min="15622" max="15622" width="8" style="1" customWidth="1"/>
    <col min="15623" max="15623" width="11.140625" style="1" customWidth="1"/>
    <col min="15624" max="15624" width="8.5703125" style="1" customWidth="1"/>
    <col min="15625" max="15866" width="9.140625" style="1"/>
    <col min="15867" max="15867" width="9.42578125" style="1" bestFit="1" customWidth="1"/>
    <col min="15868" max="15868" width="25.85546875" style="1" customWidth="1"/>
    <col min="15869" max="15869" width="13.7109375" style="1" bestFit="1" customWidth="1"/>
    <col min="15870" max="15870" width="9.140625" style="1" customWidth="1"/>
    <col min="15871" max="15871" width="10" style="1" bestFit="1" customWidth="1"/>
    <col min="15872" max="15872" width="8.28515625" style="1" customWidth="1"/>
    <col min="15873" max="15873" width="10" style="1" bestFit="1" customWidth="1"/>
    <col min="15874" max="15874" width="7.5703125" style="1" customWidth="1"/>
    <col min="15875" max="15875" width="11" style="1" bestFit="1" customWidth="1"/>
    <col min="15876" max="15876" width="8.28515625" style="1" customWidth="1"/>
    <col min="15877" max="15877" width="11" style="1" bestFit="1" customWidth="1"/>
    <col min="15878" max="15878" width="8" style="1" customWidth="1"/>
    <col min="15879" max="15879" width="11.140625" style="1" customWidth="1"/>
    <col min="15880" max="15880" width="8.5703125" style="1" customWidth="1"/>
    <col min="15881" max="16122" width="9.140625" style="1"/>
    <col min="16123" max="16123" width="9.42578125" style="1" bestFit="1" customWidth="1"/>
    <col min="16124" max="16124" width="25.85546875" style="1" customWidth="1"/>
    <col min="16125" max="16125" width="13.7109375" style="1" bestFit="1" customWidth="1"/>
    <col min="16126" max="16126" width="9.140625" style="1" customWidth="1"/>
    <col min="16127" max="16127" width="10" style="1" bestFit="1" customWidth="1"/>
    <col min="16128" max="16128" width="8.28515625" style="1" customWidth="1"/>
    <col min="16129" max="16129" width="10" style="1" bestFit="1" customWidth="1"/>
    <col min="16130" max="16130" width="7.5703125" style="1" customWidth="1"/>
    <col min="16131" max="16131" width="11" style="1" bestFit="1" customWidth="1"/>
    <col min="16132" max="16132" width="8.28515625" style="1" customWidth="1"/>
    <col min="16133" max="16133" width="11" style="1" bestFit="1" customWidth="1"/>
    <col min="16134" max="16134" width="8" style="1" customWidth="1"/>
    <col min="16135" max="16135" width="11.140625" style="1" customWidth="1"/>
    <col min="16136" max="16136" width="8.5703125" style="1" customWidth="1"/>
    <col min="16137" max="16384" width="9.140625" style="1"/>
  </cols>
  <sheetData>
    <row r="1" spans="1:16" ht="27" customHeight="1" x14ac:dyDescent="0.2">
      <c r="A1" s="158" t="s">
        <v>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/>
    </row>
    <row r="2" spans="1:16" ht="23.25" customHeight="1" x14ac:dyDescent="0.2">
      <c r="A2" s="161" t="s">
        <v>20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</row>
    <row r="3" spans="1:16" ht="15" x14ac:dyDescent="0.2">
      <c r="A3" s="266" t="s">
        <v>136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8"/>
    </row>
    <row r="4" spans="1:16" ht="15" customHeight="1" x14ac:dyDescent="0.2">
      <c r="A4" s="269" t="s">
        <v>89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1"/>
    </row>
    <row r="5" spans="1:16" ht="15" x14ac:dyDescent="0.25">
      <c r="A5" s="272" t="s">
        <v>135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4"/>
    </row>
    <row r="6" spans="1:16" ht="12.75" customHeight="1" x14ac:dyDescent="0.2">
      <c r="A6" s="231" t="s">
        <v>0</v>
      </c>
      <c r="B6" s="233" t="s">
        <v>5</v>
      </c>
      <c r="C6" s="235" t="s">
        <v>21</v>
      </c>
      <c r="D6" s="235" t="s">
        <v>6</v>
      </c>
      <c r="E6" s="249" t="s">
        <v>22</v>
      </c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1"/>
    </row>
    <row r="7" spans="1:16" x14ac:dyDescent="0.2">
      <c r="A7" s="232"/>
      <c r="B7" s="234"/>
      <c r="C7" s="236"/>
      <c r="D7" s="236"/>
      <c r="E7" s="237" t="s">
        <v>23</v>
      </c>
      <c r="F7" s="238"/>
      <c r="G7" s="238"/>
      <c r="H7" s="239"/>
      <c r="I7" s="237" t="s">
        <v>24</v>
      </c>
      <c r="J7" s="238"/>
      <c r="K7" s="238"/>
      <c r="L7" s="239"/>
      <c r="M7" s="237" t="s">
        <v>25</v>
      </c>
      <c r="N7" s="238"/>
      <c r="O7" s="238"/>
      <c r="P7" s="275"/>
    </row>
    <row r="8" spans="1:16" x14ac:dyDescent="0.2">
      <c r="A8" s="216">
        <v>1</v>
      </c>
      <c r="B8" s="219" t="s">
        <v>27</v>
      </c>
      <c r="C8" s="222">
        <f>P.ORÇ.!H9</f>
        <v>2967.84</v>
      </c>
      <c r="D8" s="225">
        <f>C8/$C$17</f>
        <v>9.9272036873171553E-3</v>
      </c>
      <c r="E8" s="201">
        <v>1</v>
      </c>
      <c r="F8" s="202"/>
      <c r="G8" s="202"/>
      <c r="H8" s="203"/>
      <c r="I8" s="74"/>
      <c r="J8" s="77"/>
      <c r="K8" s="75"/>
      <c r="L8" s="76"/>
      <c r="M8" s="43"/>
      <c r="N8" s="50"/>
      <c r="O8" s="44"/>
      <c r="P8" s="52"/>
    </row>
    <row r="9" spans="1:16" x14ac:dyDescent="0.2">
      <c r="A9" s="217"/>
      <c r="B9" s="220"/>
      <c r="C9" s="223"/>
      <c r="D9" s="240"/>
      <c r="E9" s="47"/>
      <c r="F9" s="72"/>
      <c r="G9" s="72"/>
      <c r="H9" s="49"/>
      <c r="I9" s="80"/>
      <c r="J9" s="80"/>
      <c r="K9" s="78"/>
      <c r="L9" s="79"/>
      <c r="M9" s="45"/>
      <c r="N9" s="71"/>
      <c r="O9" s="46"/>
      <c r="P9" s="53"/>
    </row>
    <row r="10" spans="1:16" x14ac:dyDescent="0.2">
      <c r="A10" s="218"/>
      <c r="B10" s="221"/>
      <c r="C10" s="224"/>
      <c r="D10" s="227"/>
      <c r="E10" s="228">
        <f>C8*E8</f>
        <v>2967.84</v>
      </c>
      <c r="F10" s="229"/>
      <c r="G10" s="229"/>
      <c r="H10" s="230"/>
      <c r="I10" s="228"/>
      <c r="J10" s="229"/>
      <c r="K10" s="229"/>
      <c r="L10" s="230"/>
      <c r="M10" s="213"/>
      <c r="N10" s="214"/>
      <c r="O10" s="214"/>
      <c r="P10" s="215"/>
    </row>
    <row r="11" spans="1:16" x14ac:dyDescent="0.2">
      <c r="A11" s="216">
        <v>2</v>
      </c>
      <c r="B11" s="219" t="s">
        <v>138</v>
      </c>
      <c r="C11" s="222">
        <f>P.ORÇ.!H22</f>
        <v>127167.39</v>
      </c>
      <c r="D11" s="225">
        <f>C11/$C$17</f>
        <v>0.42536544521082631</v>
      </c>
      <c r="E11" s="201">
        <v>0.65</v>
      </c>
      <c r="F11" s="202"/>
      <c r="G11" s="202"/>
      <c r="H11" s="203"/>
      <c r="I11" s="201">
        <v>0.35</v>
      </c>
      <c r="J11" s="202"/>
      <c r="K11" s="202"/>
      <c r="L11" s="203"/>
      <c r="M11" s="43"/>
      <c r="N11" s="50"/>
      <c r="O11" s="44"/>
      <c r="P11" s="52"/>
    </row>
    <row r="12" spans="1:16" x14ac:dyDescent="0.2">
      <c r="A12" s="217"/>
      <c r="B12" s="220"/>
      <c r="C12" s="223"/>
      <c r="D12" s="226"/>
      <c r="E12" s="47"/>
      <c r="F12" s="48"/>
      <c r="G12" s="48"/>
      <c r="H12" s="49"/>
      <c r="I12" s="47"/>
      <c r="J12" s="72"/>
      <c r="K12" s="78"/>
      <c r="L12" s="79"/>
      <c r="M12" s="45"/>
      <c r="N12" s="71"/>
      <c r="O12" s="46"/>
      <c r="P12" s="53"/>
    </row>
    <row r="13" spans="1:16" x14ac:dyDescent="0.2">
      <c r="A13" s="218"/>
      <c r="B13" s="221"/>
      <c r="C13" s="224"/>
      <c r="D13" s="227"/>
      <c r="E13" s="228">
        <f>C11*E11</f>
        <v>82658.803500000009</v>
      </c>
      <c r="F13" s="229"/>
      <c r="G13" s="229"/>
      <c r="H13" s="230"/>
      <c r="I13" s="228">
        <f>C11*I11</f>
        <v>44508.586499999998</v>
      </c>
      <c r="J13" s="229"/>
      <c r="K13" s="229"/>
      <c r="L13" s="230"/>
      <c r="M13" s="213"/>
      <c r="N13" s="214"/>
      <c r="O13" s="214"/>
      <c r="P13" s="215"/>
    </row>
    <row r="14" spans="1:16" x14ac:dyDescent="0.2">
      <c r="A14" s="216">
        <v>3</v>
      </c>
      <c r="B14" s="219" t="s">
        <v>137</v>
      </c>
      <c r="C14" s="222">
        <f>P.ORÇ.!H35</f>
        <v>168825.09089999998</v>
      </c>
      <c r="D14" s="225">
        <f>C14/$C$17</f>
        <v>0.56470735110185655</v>
      </c>
      <c r="E14" s="201"/>
      <c r="F14" s="202"/>
      <c r="G14" s="202"/>
      <c r="H14" s="203"/>
      <c r="I14" s="201">
        <v>0.35</v>
      </c>
      <c r="J14" s="202"/>
      <c r="K14" s="202"/>
      <c r="L14" s="203"/>
      <c r="M14" s="204">
        <v>0.65</v>
      </c>
      <c r="N14" s="205"/>
      <c r="O14" s="205"/>
      <c r="P14" s="206"/>
    </row>
    <row r="15" spans="1:16" x14ac:dyDescent="0.2">
      <c r="A15" s="217"/>
      <c r="B15" s="220"/>
      <c r="C15" s="223"/>
      <c r="D15" s="226"/>
      <c r="E15" s="73"/>
      <c r="F15" s="78"/>
      <c r="G15" s="78"/>
      <c r="H15" s="79"/>
      <c r="I15" s="73"/>
      <c r="J15" s="80"/>
      <c r="K15" s="48"/>
      <c r="L15" s="49"/>
      <c r="M15" s="47"/>
      <c r="N15" s="72"/>
      <c r="O15" s="48"/>
      <c r="P15" s="54"/>
    </row>
    <row r="16" spans="1:16" x14ac:dyDescent="0.2">
      <c r="A16" s="218"/>
      <c r="B16" s="221"/>
      <c r="C16" s="224"/>
      <c r="D16" s="227"/>
      <c r="E16" s="228"/>
      <c r="F16" s="229"/>
      <c r="G16" s="229"/>
      <c r="H16" s="230"/>
      <c r="I16" s="228">
        <f>C14*I14</f>
        <v>59088.781814999988</v>
      </c>
      <c r="J16" s="229"/>
      <c r="K16" s="229"/>
      <c r="L16" s="230"/>
      <c r="M16" s="213">
        <f>C14*M14</f>
        <v>109736.30908499999</v>
      </c>
      <c r="N16" s="214"/>
      <c r="O16" s="214"/>
      <c r="P16" s="215"/>
    </row>
    <row r="17" spans="1:25" ht="15" x14ac:dyDescent="0.25">
      <c r="A17" s="252" t="s">
        <v>3</v>
      </c>
      <c r="B17" s="254"/>
      <c r="C17" s="260">
        <f>SUM(C8:C16)</f>
        <v>298960.32089999999</v>
      </c>
      <c r="D17" s="261"/>
      <c r="E17" s="207">
        <f>E10+E13+E16</f>
        <v>85626.643500000006</v>
      </c>
      <c r="F17" s="208"/>
      <c r="G17" s="208"/>
      <c r="H17" s="264"/>
      <c r="I17" s="207">
        <f>I10+I13+I16</f>
        <v>103597.36831499999</v>
      </c>
      <c r="J17" s="208"/>
      <c r="K17" s="208"/>
      <c r="L17" s="264"/>
      <c r="M17" s="207">
        <f>M10+M13+M16</f>
        <v>109736.30908499999</v>
      </c>
      <c r="N17" s="208"/>
      <c r="O17" s="208"/>
      <c r="P17" s="209"/>
      <c r="R17" s="92"/>
      <c r="S17" s="92"/>
      <c r="T17" s="92"/>
      <c r="U17" s="92"/>
      <c r="V17" s="92"/>
      <c r="W17" s="93"/>
      <c r="X17" s="86"/>
    </row>
    <row r="18" spans="1:25" ht="15" x14ac:dyDescent="0.25">
      <c r="A18" s="258"/>
      <c r="B18" s="259"/>
      <c r="C18" s="262">
        <f>C17/C17</f>
        <v>1</v>
      </c>
      <c r="D18" s="263"/>
      <c r="E18" s="246">
        <f>E17/$C$17</f>
        <v>0.28641474307435427</v>
      </c>
      <c r="F18" s="247"/>
      <c r="G18" s="247"/>
      <c r="H18" s="265"/>
      <c r="I18" s="246">
        <f>I17/$C$17</f>
        <v>0.34652547870943895</v>
      </c>
      <c r="J18" s="247"/>
      <c r="K18" s="247"/>
      <c r="L18" s="265"/>
      <c r="M18" s="246">
        <f>M17/$C$17</f>
        <v>0.36705977821620672</v>
      </c>
      <c r="N18" s="247"/>
      <c r="O18" s="247"/>
      <c r="P18" s="248"/>
      <c r="R18" s="82"/>
      <c r="S18" s="87"/>
      <c r="T18" s="87"/>
      <c r="U18" s="87"/>
      <c r="V18" s="87"/>
      <c r="W18" s="87"/>
    </row>
    <row r="19" spans="1:25" ht="12.75" customHeight="1" x14ac:dyDescent="0.2">
      <c r="A19" s="252" t="s">
        <v>26</v>
      </c>
      <c r="B19" s="253"/>
      <c r="C19" s="253"/>
      <c r="D19" s="254"/>
      <c r="E19" s="210">
        <f>E17</f>
        <v>85626.643500000006</v>
      </c>
      <c r="F19" s="211"/>
      <c r="G19" s="211"/>
      <c r="H19" s="241"/>
      <c r="I19" s="210">
        <f>I17+E19</f>
        <v>189224.01181499998</v>
      </c>
      <c r="J19" s="211"/>
      <c r="K19" s="211"/>
      <c r="L19" s="241"/>
      <c r="M19" s="210">
        <f>I19+M17</f>
        <v>298960.32089999993</v>
      </c>
      <c r="N19" s="211"/>
      <c r="O19" s="211"/>
      <c r="P19" s="212"/>
      <c r="S19" s="81"/>
      <c r="T19" s="81"/>
      <c r="U19" s="81"/>
      <c r="V19" s="81"/>
      <c r="W19" s="81"/>
    </row>
    <row r="20" spans="1:25" ht="12.75" customHeight="1" thickBot="1" x14ac:dyDescent="0.25">
      <c r="A20" s="255"/>
      <c r="B20" s="256"/>
      <c r="C20" s="256"/>
      <c r="D20" s="257"/>
      <c r="E20" s="242">
        <f>E19/$C$17</f>
        <v>0.28641474307435427</v>
      </c>
      <c r="F20" s="243"/>
      <c r="G20" s="243"/>
      <c r="H20" s="244"/>
      <c r="I20" s="242">
        <f>I19/$C$17</f>
        <v>0.63294022178379317</v>
      </c>
      <c r="J20" s="243"/>
      <c r="K20" s="243"/>
      <c r="L20" s="244"/>
      <c r="M20" s="242">
        <f t="shared" ref="M20" si="0">M19/$C$17</f>
        <v>0.99999999999999978</v>
      </c>
      <c r="N20" s="243"/>
      <c r="O20" s="243"/>
      <c r="P20" s="245"/>
      <c r="R20" s="91"/>
    </row>
    <row r="21" spans="1:25" x14ac:dyDescent="0.2"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</row>
    <row r="24" spans="1:25" ht="12.75" customHeight="1" x14ac:dyDescent="0.2">
      <c r="A24" s="190" t="s">
        <v>29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R24" s="99"/>
      <c r="S24" s="99"/>
      <c r="T24" s="99"/>
      <c r="U24" s="99"/>
      <c r="V24" s="99"/>
      <c r="W24" s="99"/>
      <c r="X24" s="99"/>
      <c r="Y24" s="99"/>
    </row>
    <row r="25" spans="1:25" ht="12.75" customHeight="1" x14ac:dyDescent="0.2">
      <c r="A25" s="191" t="s">
        <v>30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</row>
  </sheetData>
  <mergeCells count="58">
    <mergeCell ref="A24:P24"/>
    <mergeCell ref="A25:P25"/>
    <mergeCell ref="A3:P3"/>
    <mergeCell ref="A4:P4"/>
    <mergeCell ref="A5:P5"/>
    <mergeCell ref="E10:H10"/>
    <mergeCell ref="M7:P7"/>
    <mergeCell ref="M10:P10"/>
    <mergeCell ref="I10:L10"/>
    <mergeCell ref="E8:H8"/>
    <mergeCell ref="A1:P1"/>
    <mergeCell ref="A2:P2"/>
    <mergeCell ref="E19:H19"/>
    <mergeCell ref="E20:H20"/>
    <mergeCell ref="I20:L20"/>
    <mergeCell ref="M20:P20"/>
    <mergeCell ref="M18:P18"/>
    <mergeCell ref="E6:P6"/>
    <mergeCell ref="A19:D20"/>
    <mergeCell ref="I19:L19"/>
    <mergeCell ref="A17:B18"/>
    <mergeCell ref="C17:D17"/>
    <mergeCell ref="C18:D18"/>
    <mergeCell ref="E17:H17"/>
    <mergeCell ref="E18:H18"/>
    <mergeCell ref="I17:L17"/>
    <mergeCell ref="I11:L11"/>
    <mergeCell ref="A8:A10"/>
    <mergeCell ref="A6:A7"/>
    <mergeCell ref="B6:B7"/>
    <mergeCell ref="C6:C7"/>
    <mergeCell ref="D6:D7"/>
    <mergeCell ref="E7:H7"/>
    <mergeCell ref="B8:B10"/>
    <mergeCell ref="C8:C10"/>
    <mergeCell ref="D8:D10"/>
    <mergeCell ref="I7:L7"/>
    <mergeCell ref="A11:A13"/>
    <mergeCell ref="B11:B13"/>
    <mergeCell ref="C11:C13"/>
    <mergeCell ref="D11:D13"/>
    <mergeCell ref="E13:H13"/>
    <mergeCell ref="E11:H11"/>
    <mergeCell ref="A14:A16"/>
    <mergeCell ref="B14:B16"/>
    <mergeCell ref="C14:C16"/>
    <mergeCell ref="D14:D16"/>
    <mergeCell ref="E16:H16"/>
    <mergeCell ref="E14:H14"/>
    <mergeCell ref="I14:L14"/>
    <mergeCell ref="M14:P14"/>
    <mergeCell ref="M17:P17"/>
    <mergeCell ref="M19:P19"/>
    <mergeCell ref="M13:P13"/>
    <mergeCell ref="I16:L16"/>
    <mergeCell ref="M16:P16"/>
    <mergeCell ref="I13:L13"/>
    <mergeCell ref="I18:L18"/>
  </mergeCells>
  <phoneticPr fontId="19" type="noConversion"/>
  <pageMargins left="1.6929133858267718" right="0.31496062992125984" top="1.3385826771653544" bottom="0.15748031496062992" header="0.31496062992125984" footer="0.11811023622047245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workbookViewId="0">
      <selection activeCell="M9" sqref="M9"/>
    </sheetView>
  </sheetViews>
  <sheetFormatPr defaultRowHeight="15" x14ac:dyDescent="0.25"/>
  <cols>
    <col min="1" max="1" width="17.7109375" customWidth="1"/>
    <col min="2" max="2" width="5.42578125" bestFit="1" customWidth="1"/>
    <col min="3" max="3" width="8.42578125" bestFit="1" customWidth="1"/>
    <col min="5" max="5" width="6.140625" bestFit="1" customWidth="1"/>
    <col min="6" max="6" width="8.7109375" bestFit="1" customWidth="1"/>
    <col min="7" max="7" width="7.7109375" bestFit="1" customWidth="1"/>
    <col min="8" max="8" width="7.140625" bestFit="1" customWidth="1"/>
    <col min="9" max="9" width="8.7109375" bestFit="1" customWidth="1"/>
  </cols>
  <sheetData>
    <row r="1" spans="1:10" x14ac:dyDescent="0.25">
      <c r="A1" s="303" t="s">
        <v>47</v>
      </c>
      <c r="B1" s="303"/>
      <c r="C1" s="303"/>
      <c r="D1" s="303"/>
      <c r="E1" s="303"/>
      <c r="F1" s="303"/>
      <c r="G1" s="303"/>
      <c r="H1" s="303"/>
      <c r="I1" s="303"/>
      <c r="J1" s="303"/>
    </row>
    <row r="2" spans="1:10" x14ac:dyDescent="0.25">
      <c r="A2" s="304" t="s">
        <v>139</v>
      </c>
      <c r="B2" s="305"/>
      <c r="C2" s="305"/>
      <c r="D2" s="305"/>
      <c r="E2" s="305"/>
      <c r="F2" s="305"/>
      <c r="G2" s="305"/>
      <c r="H2" s="305"/>
      <c r="I2" s="305"/>
      <c r="J2" s="306"/>
    </row>
    <row r="3" spans="1:10" x14ac:dyDescent="0.25">
      <c r="A3" s="307" t="s">
        <v>119</v>
      </c>
      <c r="B3" s="307"/>
      <c r="C3" s="307"/>
      <c r="D3" s="307"/>
      <c r="E3" s="307"/>
      <c r="F3" s="307"/>
      <c r="G3" s="307"/>
      <c r="H3" s="307"/>
      <c r="I3" s="307"/>
      <c r="J3" s="307"/>
    </row>
    <row r="4" spans="1:10" x14ac:dyDescent="0.25">
      <c r="A4" s="308"/>
      <c r="B4" s="309"/>
      <c r="C4" s="309"/>
      <c r="D4" s="309"/>
      <c r="E4" s="309"/>
      <c r="F4" s="309"/>
      <c r="G4" s="309"/>
      <c r="H4" s="309"/>
      <c r="I4" s="309"/>
      <c r="J4" s="310"/>
    </row>
    <row r="5" spans="1:10" ht="15.75" x14ac:dyDescent="0.25">
      <c r="A5" s="297" t="s">
        <v>48</v>
      </c>
      <c r="B5" s="297"/>
      <c r="C5" s="297"/>
      <c r="D5" s="297"/>
      <c r="E5" s="297"/>
      <c r="F5" s="297"/>
      <c r="G5" s="297"/>
      <c r="H5" s="297"/>
      <c r="I5" s="297"/>
      <c r="J5" s="297"/>
    </row>
    <row r="6" spans="1:10" x14ac:dyDescent="0.25">
      <c r="A6" s="298" t="s">
        <v>91</v>
      </c>
      <c r="B6" s="299"/>
      <c r="C6" s="299"/>
      <c r="D6" s="299"/>
      <c r="E6" s="299"/>
      <c r="F6" s="299"/>
      <c r="G6" s="299"/>
      <c r="H6" s="299"/>
      <c r="I6" s="299"/>
      <c r="J6" s="300"/>
    </row>
    <row r="7" spans="1:10" x14ac:dyDescent="0.25">
      <c r="A7" s="301" t="s">
        <v>83</v>
      </c>
      <c r="B7" s="302"/>
      <c r="C7" s="302"/>
      <c r="D7" s="302"/>
      <c r="E7" s="302"/>
      <c r="F7" s="302"/>
      <c r="G7" s="302"/>
      <c r="H7" s="302"/>
      <c r="I7" s="302"/>
      <c r="J7" s="302"/>
    </row>
    <row r="8" spans="1:10" x14ac:dyDescent="0.25">
      <c r="A8" s="281" t="s">
        <v>49</v>
      </c>
      <c r="B8" s="281"/>
      <c r="C8" s="281"/>
      <c r="D8" s="281"/>
      <c r="E8" s="281"/>
      <c r="F8" s="281"/>
      <c r="G8" s="281"/>
      <c r="H8" s="281"/>
      <c r="I8" s="281"/>
      <c r="J8" s="281"/>
    </row>
    <row r="9" spans="1:10" x14ac:dyDescent="0.25">
      <c r="A9" s="278" t="s">
        <v>92</v>
      </c>
      <c r="B9" s="278"/>
      <c r="C9" s="278"/>
      <c r="D9" s="278"/>
      <c r="E9" s="278"/>
      <c r="F9" s="278"/>
      <c r="G9" s="278"/>
      <c r="H9" s="278"/>
      <c r="I9" s="278"/>
      <c r="J9" s="278"/>
    </row>
    <row r="10" spans="1:10" ht="25.5" x14ac:dyDescent="0.25">
      <c r="A10" s="111" t="s">
        <v>50</v>
      </c>
      <c r="B10" s="112" t="s">
        <v>51</v>
      </c>
      <c r="C10" s="113" t="s">
        <v>52</v>
      </c>
      <c r="D10" s="114" t="s">
        <v>53</v>
      </c>
      <c r="E10" s="114" t="s">
        <v>54</v>
      </c>
      <c r="F10" s="115" t="s">
        <v>55</v>
      </c>
      <c r="G10" s="112" t="s">
        <v>56</v>
      </c>
      <c r="H10" s="112" t="s">
        <v>57</v>
      </c>
      <c r="I10" s="112" t="s">
        <v>58</v>
      </c>
      <c r="J10" s="112" t="s">
        <v>59</v>
      </c>
    </row>
    <row r="11" spans="1:10" ht="38.25" x14ac:dyDescent="0.25">
      <c r="A11" s="116" t="s">
        <v>60</v>
      </c>
      <c r="B11" s="117" t="s">
        <v>61</v>
      </c>
      <c r="C11" s="118" t="s">
        <v>62</v>
      </c>
      <c r="D11" s="119">
        <v>10146</v>
      </c>
      <c r="E11" s="120">
        <v>0.2</v>
      </c>
      <c r="F11" s="121">
        <v>1</v>
      </c>
      <c r="G11" s="122">
        <v>6.16</v>
      </c>
      <c r="H11" s="121">
        <v>0</v>
      </c>
      <c r="I11" s="122">
        <f>G11*2.5727</f>
        <v>15.847832000000002</v>
      </c>
      <c r="J11" s="122">
        <f>ROUND(I11*E11,2)</f>
        <v>3.17</v>
      </c>
    </row>
    <row r="12" spans="1:10" x14ac:dyDescent="0.25">
      <c r="A12" s="116"/>
      <c r="B12" s="117"/>
      <c r="C12" s="118"/>
      <c r="D12" s="119"/>
      <c r="E12" s="123"/>
      <c r="F12" s="121"/>
      <c r="G12" s="122"/>
      <c r="H12" s="121"/>
      <c r="I12" s="122"/>
      <c r="J12" s="122"/>
    </row>
    <row r="13" spans="1:10" x14ac:dyDescent="0.25">
      <c r="A13" s="282" t="s">
        <v>63</v>
      </c>
      <c r="B13" s="282"/>
      <c r="C13" s="282"/>
      <c r="D13" s="282"/>
      <c r="E13" s="282"/>
      <c r="F13" s="282"/>
      <c r="G13" s="282"/>
      <c r="H13" s="282"/>
      <c r="I13" s="282"/>
      <c r="J13" s="112">
        <f>SUM(J11:J12)</f>
        <v>3.17</v>
      </c>
    </row>
    <row r="14" spans="1:10" x14ac:dyDescent="0.25">
      <c r="A14" s="283"/>
      <c r="B14" s="283"/>
      <c r="C14" s="283"/>
      <c r="D14" s="283"/>
      <c r="E14" s="283"/>
      <c r="F14" s="283"/>
      <c r="G14" s="283"/>
      <c r="H14" s="283"/>
      <c r="I14" s="283"/>
      <c r="J14" s="283"/>
    </row>
    <row r="15" spans="1:10" x14ac:dyDescent="0.25">
      <c r="A15" s="281" t="s">
        <v>64</v>
      </c>
      <c r="B15" s="281"/>
      <c r="C15" s="281"/>
      <c r="D15" s="281"/>
      <c r="E15" s="281"/>
      <c r="F15" s="281"/>
      <c r="G15" s="281"/>
      <c r="H15" s="281"/>
      <c r="I15" s="281"/>
      <c r="J15" s="281"/>
    </row>
    <row r="16" spans="1:10" ht="25.5" x14ac:dyDescent="0.25">
      <c r="A16" s="111" t="s">
        <v>50</v>
      </c>
      <c r="B16" s="112" t="s">
        <v>51</v>
      </c>
      <c r="C16" s="113" t="s">
        <v>52</v>
      </c>
      <c r="D16" s="114" t="s">
        <v>53</v>
      </c>
      <c r="E16" s="114" t="s">
        <v>54</v>
      </c>
      <c r="F16" s="115" t="s">
        <v>55</v>
      </c>
      <c r="G16" s="112" t="s">
        <v>56</v>
      </c>
      <c r="H16" s="112" t="s">
        <v>57</v>
      </c>
      <c r="I16" s="112" t="s">
        <v>58</v>
      </c>
      <c r="J16" s="112" t="s">
        <v>59</v>
      </c>
    </row>
    <row r="17" spans="1:10" x14ac:dyDescent="0.25">
      <c r="A17" s="124"/>
      <c r="B17" s="117"/>
      <c r="C17" s="117"/>
      <c r="D17" s="119"/>
      <c r="E17" s="119"/>
      <c r="F17" s="121"/>
      <c r="G17" s="122"/>
      <c r="H17" s="121"/>
      <c r="I17" s="122"/>
      <c r="J17" s="122"/>
    </row>
    <row r="18" spans="1:10" x14ac:dyDescent="0.25">
      <c r="A18" s="282" t="s">
        <v>65</v>
      </c>
      <c r="B18" s="282"/>
      <c r="C18" s="282"/>
      <c r="D18" s="282"/>
      <c r="E18" s="282"/>
      <c r="F18" s="282"/>
      <c r="G18" s="282"/>
      <c r="H18" s="282"/>
      <c r="I18" s="282"/>
      <c r="J18" s="112">
        <f>SUM(J17:J17)</f>
        <v>0</v>
      </c>
    </row>
    <row r="19" spans="1:10" x14ac:dyDescent="0.25">
      <c r="A19" s="283"/>
      <c r="B19" s="283"/>
      <c r="C19" s="283"/>
      <c r="D19" s="283"/>
      <c r="E19" s="283"/>
      <c r="F19" s="283"/>
      <c r="G19" s="283"/>
      <c r="H19" s="283"/>
      <c r="I19" s="283"/>
      <c r="J19" s="283"/>
    </row>
    <row r="20" spans="1:10" x14ac:dyDescent="0.25">
      <c r="A20" s="284" t="s">
        <v>66</v>
      </c>
      <c r="B20" s="285"/>
      <c r="C20" s="285"/>
      <c r="D20" s="285"/>
      <c r="E20" s="285"/>
      <c r="F20" s="285"/>
      <c r="G20" s="285"/>
      <c r="H20" s="285"/>
      <c r="I20" s="285"/>
      <c r="J20" s="286"/>
    </row>
    <row r="21" spans="1:10" ht="25.5" x14ac:dyDescent="0.25">
      <c r="A21" s="111" t="s">
        <v>50</v>
      </c>
      <c r="B21" s="112" t="s">
        <v>51</v>
      </c>
      <c r="C21" s="113" t="s">
        <v>52</v>
      </c>
      <c r="D21" s="114" t="s">
        <v>53</v>
      </c>
      <c r="E21" s="114" t="s">
        <v>67</v>
      </c>
      <c r="F21" s="115" t="s">
        <v>68</v>
      </c>
      <c r="G21" s="112" t="s">
        <v>69</v>
      </c>
      <c r="H21" s="112" t="s">
        <v>70</v>
      </c>
      <c r="I21" s="112" t="s">
        <v>57</v>
      </c>
      <c r="J21" s="112" t="s">
        <v>59</v>
      </c>
    </row>
    <row r="22" spans="1:10" x14ac:dyDescent="0.25">
      <c r="A22" s="125"/>
      <c r="B22" s="126"/>
      <c r="C22" s="126"/>
      <c r="D22" s="119"/>
      <c r="E22" s="126"/>
      <c r="F22" s="126"/>
      <c r="G22" s="126"/>
      <c r="H22" s="127"/>
      <c r="I22" s="127"/>
      <c r="J22" s="117"/>
    </row>
    <row r="23" spans="1:10" x14ac:dyDescent="0.25">
      <c r="A23" s="287" t="s">
        <v>71</v>
      </c>
      <c r="B23" s="288"/>
      <c r="C23" s="288"/>
      <c r="D23" s="288"/>
      <c r="E23" s="288"/>
      <c r="F23" s="288"/>
      <c r="G23" s="288"/>
      <c r="H23" s="288"/>
      <c r="I23" s="289"/>
      <c r="J23" s="112">
        <f>SUM(J22:J22)</f>
        <v>0</v>
      </c>
    </row>
    <row r="24" spans="1:10" x14ac:dyDescent="0.25">
      <c r="A24" s="290" t="s">
        <v>72</v>
      </c>
      <c r="B24" s="290"/>
      <c r="C24" s="290"/>
      <c r="D24" s="290"/>
      <c r="E24" s="291"/>
      <c r="F24" s="284" t="s">
        <v>73</v>
      </c>
      <c r="G24" s="285"/>
      <c r="H24" s="286"/>
      <c r="I24" s="292" t="s">
        <v>74</v>
      </c>
      <c r="J24" s="293"/>
    </row>
    <row r="25" spans="1:10" ht="25.5" customHeight="1" x14ac:dyDescent="0.25">
      <c r="A25" s="294"/>
      <c r="B25" s="295"/>
      <c r="C25" s="295"/>
      <c r="D25" s="295"/>
      <c r="E25" s="296"/>
      <c r="F25" s="276" t="s">
        <v>75</v>
      </c>
      <c r="G25" s="276"/>
      <c r="H25" s="276"/>
      <c r="I25" s="277">
        <f>J13</f>
        <v>3.17</v>
      </c>
      <c r="J25" s="277"/>
    </row>
    <row r="26" spans="1:10" x14ac:dyDescent="0.25">
      <c r="A26" s="128"/>
      <c r="B26" s="129"/>
      <c r="C26" s="129"/>
      <c r="D26" s="129"/>
      <c r="E26" s="130"/>
      <c r="F26" s="276" t="s">
        <v>76</v>
      </c>
      <c r="G26" s="276"/>
      <c r="H26" s="276"/>
      <c r="I26" s="277">
        <f>J18</f>
        <v>0</v>
      </c>
      <c r="J26" s="277"/>
    </row>
    <row r="27" spans="1:10" x14ac:dyDescent="0.25">
      <c r="A27" s="128"/>
      <c r="B27" s="129"/>
      <c r="C27" s="129"/>
      <c r="D27" s="129"/>
      <c r="E27" s="130"/>
      <c r="F27" s="276" t="s">
        <v>77</v>
      </c>
      <c r="G27" s="276"/>
      <c r="H27" s="276"/>
      <c r="I27" s="277">
        <f>J23</f>
        <v>0</v>
      </c>
      <c r="J27" s="277"/>
    </row>
    <row r="28" spans="1:10" x14ac:dyDescent="0.25">
      <c r="A28" s="128"/>
      <c r="B28" s="129"/>
      <c r="C28" s="129"/>
      <c r="D28" s="129"/>
      <c r="E28" s="130"/>
      <c r="F28" s="276" t="s">
        <v>78</v>
      </c>
      <c r="G28" s="276"/>
      <c r="H28" s="276"/>
      <c r="I28" s="279">
        <v>1</v>
      </c>
      <c r="J28" s="280"/>
    </row>
    <row r="29" spans="1:10" x14ac:dyDescent="0.25">
      <c r="A29" s="128"/>
      <c r="B29" s="129"/>
      <c r="C29" s="129"/>
      <c r="D29" s="129"/>
      <c r="E29" s="130"/>
      <c r="F29" s="276" t="s">
        <v>79</v>
      </c>
      <c r="G29" s="276"/>
      <c r="H29" s="276"/>
      <c r="I29" s="277">
        <f>I25+I27</f>
        <v>3.17</v>
      </c>
      <c r="J29" s="277"/>
    </row>
    <row r="30" spans="1:10" ht="27" customHeight="1" x14ac:dyDescent="0.25">
      <c r="A30" s="128"/>
      <c r="B30" s="129"/>
      <c r="C30" s="129"/>
      <c r="D30" s="129"/>
      <c r="E30" s="130"/>
      <c r="F30" s="276" t="s">
        <v>80</v>
      </c>
      <c r="G30" s="276"/>
      <c r="H30" s="276"/>
      <c r="I30" s="277">
        <f>I29/I28</f>
        <v>3.17</v>
      </c>
      <c r="J30" s="277"/>
    </row>
    <row r="31" spans="1:10" x14ac:dyDescent="0.25">
      <c r="A31" s="128"/>
      <c r="B31" s="129"/>
      <c r="C31" s="129"/>
      <c r="D31" s="129"/>
      <c r="E31" s="130"/>
      <c r="F31" s="276" t="s">
        <v>81</v>
      </c>
      <c r="G31" s="276"/>
      <c r="H31" s="276"/>
      <c r="I31" s="277">
        <f>I26+I30</f>
        <v>3.17</v>
      </c>
      <c r="J31" s="277"/>
    </row>
    <row r="32" spans="1:10" x14ac:dyDescent="0.25">
      <c r="A32" s="128"/>
      <c r="B32" s="129"/>
      <c r="C32" s="129"/>
      <c r="D32" s="129"/>
      <c r="E32" s="130"/>
      <c r="F32" s="276" t="s">
        <v>132</v>
      </c>
      <c r="G32" s="276"/>
      <c r="H32" s="276"/>
      <c r="I32" s="277">
        <f>I31*0.3453</f>
        <v>1.0946009999999999</v>
      </c>
      <c r="J32" s="277"/>
    </row>
    <row r="33" spans="1:10" x14ac:dyDescent="0.25">
      <c r="A33" s="131"/>
      <c r="B33" s="132"/>
      <c r="C33" s="132"/>
      <c r="D33" s="132"/>
      <c r="E33" s="133"/>
      <c r="F33" s="278" t="s">
        <v>82</v>
      </c>
      <c r="G33" s="278"/>
      <c r="H33" s="278"/>
      <c r="I33" s="134"/>
      <c r="J33" s="135">
        <f>ROUND(I31+I32,2)</f>
        <v>4.26</v>
      </c>
    </row>
    <row r="35" spans="1:10" ht="15.75" x14ac:dyDescent="0.25">
      <c r="A35" s="297" t="s">
        <v>84</v>
      </c>
      <c r="B35" s="297"/>
      <c r="C35" s="297"/>
      <c r="D35" s="297"/>
      <c r="E35" s="297"/>
      <c r="F35" s="297"/>
      <c r="G35" s="297"/>
      <c r="H35" s="297"/>
      <c r="I35" s="297"/>
      <c r="J35" s="297"/>
    </row>
    <row r="36" spans="1:10" x14ac:dyDescent="0.25">
      <c r="A36" s="298" t="s">
        <v>95</v>
      </c>
      <c r="B36" s="299"/>
      <c r="C36" s="299"/>
      <c r="D36" s="299"/>
      <c r="E36" s="299"/>
      <c r="F36" s="299"/>
      <c r="G36" s="299"/>
      <c r="H36" s="299"/>
      <c r="I36" s="299"/>
      <c r="J36" s="300"/>
    </row>
    <row r="37" spans="1:10" x14ac:dyDescent="0.25">
      <c r="A37" s="301" t="s">
        <v>83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x14ac:dyDescent="0.25">
      <c r="A38" s="281" t="s">
        <v>49</v>
      </c>
      <c r="B38" s="281"/>
      <c r="C38" s="281"/>
      <c r="D38" s="281"/>
      <c r="E38" s="281"/>
      <c r="F38" s="281"/>
      <c r="G38" s="281"/>
      <c r="H38" s="281"/>
      <c r="I38" s="281"/>
      <c r="J38" s="281"/>
    </row>
    <row r="39" spans="1:10" x14ac:dyDescent="0.25">
      <c r="A39" s="278" t="s">
        <v>92</v>
      </c>
      <c r="B39" s="278"/>
      <c r="C39" s="278"/>
      <c r="D39" s="278"/>
      <c r="E39" s="278"/>
      <c r="F39" s="278"/>
      <c r="G39" s="278"/>
      <c r="H39" s="278"/>
      <c r="I39" s="278"/>
      <c r="J39" s="278"/>
    </row>
    <row r="40" spans="1:10" ht="25.5" x14ac:dyDescent="0.25">
      <c r="A40" s="111" t="s">
        <v>50</v>
      </c>
      <c r="B40" s="112" t="s">
        <v>51</v>
      </c>
      <c r="C40" s="113" t="s">
        <v>52</v>
      </c>
      <c r="D40" s="114" t="s">
        <v>53</v>
      </c>
      <c r="E40" s="114" t="s">
        <v>54</v>
      </c>
      <c r="F40" s="115" t="s">
        <v>55</v>
      </c>
      <c r="G40" s="112" t="s">
        <v>56</v>
      </c>
      <c r="H40" s="112" t="s">
        <v>57</v>
      </c>
      <c r="I40" s="112" t="s">
        <v>58</v>
      </c>
      <c r="J40" s="112" t="s">
        <v>59</v>
      </c>
    </row>
    <row r="41" spans="1:10" ht="38.25" x14ac:dyDescent="0.25">
      <c r="A41" s="116" t="s">
        <v>97</v>
      </c>
      <c r="B41" s="117" t="s">
        <v>61</v>
      </c>
      <c r="C41" s="118" t="s">
        <v>62</v>
      </c>
      <c r="D41" s="119">
        <v>10146</v>
      </c>
      <c r="E41" s="120">
        <v>0.25</v>
      </c>
      <c r="F41" s="121">
        <v>1</v>
      </c>
      <c r="G41" s="122">
        <v>6.16</v>
      </c>
      <c r="H41" s="121">
        <v>0</v>
      </c>
      <c r="I41" s="122">
        <f>G41*2.5727</f>
        <v>15.847832000000002</v>
      </c>
      <c r="J41" s="122">
        <f>ROUND(I41*E41,2)</f>
        <v>3.96</v>
      </c>
    </row>
    <row r="42" spans="1:10" ht="27.75" customHeight="1" x14ac:dyDescent="0.25">
      <c r="A42" s="116" t="s">
        <v>96</v>
      </c>
      <c r="B42" s="117" t="s">
        <v>61</v>
      </c>
      <c r="C42" s="118" t="s">
        <v>62</v>
      </c>
      <c r="D42" s="119">
        <v>10150</v>
      </c>
      <c r="E42" s="123">
        <v>0.25</v>
      </c>
      <c r="F42" s="121">
        <v>1</v>
      </c>
      <c r="G42" s="122">
        <v>8.3000000000000007</v>
      </c>
      <c r="H42" s="121">
        <v>0</v>
      </c>
      <c r="I42" s="122">
        <f>G42*2.5727</f>
        <v>21.353410000000004</v>
      </c>
      <c r="J42" s="122">
        <f t="shared" ref="J42" si="0">ROUND(I42*E42,2)</f>
        <v>5.34</v>
      </c>
    </row>
    <row r="43" spans="1:10" x14ac:dyDescent="0.25">
      <c r="A43" s="282" t="s">
        <v>63</v>
      </c>
      <c r="B43" s="282"/>
      <c r="C43" s="282"/>
      <c r="D43" s="282"/>
      <c r="E43" s="282"/>
      <c r="F43" s="282"/>
      <c r="G43" s="282"/>
      <c r="H43" s="282"/>
      <c r="I43" s="282"/>
      <c r="J43" s="112">
        <f>SUM(J41:J42)</f>
        <v>9.3000000000000007</v>
      </c>
    </row>
    <row r="44" spans="1:10" x14ac:dyDescent="0.25">
      <c r="A44" s="283"/>
      <c r="B44" s="283"/>
      <c r="C44" s="283"/>
      <c r="D44" s="283"/>
      <c r="E44" s="283"/>
      <c r="F44" s="283"/>
      <c r="G44" s="283"/>
      <c r="H44" s="283"/>
      <c r="I44" s="283"/>
      <c r="J44" s="283"/>
    </row>
    <row r="45" spans="1:10" x14ac:dyDescent="0.25">
      <c r="A45" s="281" t="s">
        <v>64</v>
      </c>
      <c r="B45" s="281"/>
      <c r="C45" s="281"/>
      <c r="D45" s="281"/>
      <c r="E45" s="281"/>
      <c r="F45" s="281"/>
      <c r="G45" s="281"/>
      <c r="H45" s="281"/>
      <c r="I45" s="281"/>
      <c r="J45" s="281"/>
    </row>
    <row r="46" spans="1:10" ht="25.5" x14ac:dyDescent="0.25">
      <c r="A46" s="111" t="s">
        <v>50</v>
      </c>
      <c r="B46" s="112" t="s">
        <v>51</v>
      </c>
      <c r="C46" s="113" t="s">
        <v>52</v>
      </c>
      <c r="D46" s="114" t="s">
        <v>53</v>
      </c>
      <c r="E46" s="114" t="s">
        <v>54</v>
      </c>
      <c r="F46" s="115" t="s">
        <v>55</v>
      </c>
      <c r="G46" s="112" t="s">
        <v>56</v>
      </c>
      <c r="H46" s="112" t="s">
        <v>57</v>
      </c>
      <c r="I46" s="112" t="s">
        <v>58</v>
      </c>
      <c r="J46" s="112" t="s">
        <v>59</v>
      </c>
    </row>
    <row r="47" spans="1:10" x14ac:dyDescent="0.25">
      <c r="A47" s="124"/>
      <c r="B47" s="117"/>
      <c r="C47" s="117"/>
      <c r="D47" s="119"/>
      <c r="E47" s="119"/>
      <c r="F47" s="121"/>
      <c r="G47" s="122"/>
      <c r="H47" s="121"/>
      <c r="I47" s="122"/>
      <c r="J47" s="122"/>
    </row>
    <row r="48" spans="1:10" x14ac:dyDescent="0.25">
      <c r="A48" s="282" t="s">
        <v>65</v>
      </c>
      <c r="B48" s="282"/>
      <c r="C48" s="282"/>
      <c r="D48" s="282"/>
      <c r="E48" s="282"/>
      <c r="F48" s="282"/>
      <c r="G48" s="282"/>
      <c r="H48" s="282"/>
      <c r="I48" s="282"/>
      <c r="J48" s="112">
        <f>SUM(J47:J47)</f>
        <v>0</v>
      </c>
    </row>
    <row r="49" spans="1:10" x14ac:dyDescent="0.25">
      <c r="A49" s="283"/>
      <c r="B49" s="283"/>
      <c r="C49" s="283"/>
      <c r="D49" s="283"/>
      <c r="E49" s="283"/>
      <c r="F49" s="283"/>
      <c r="G49" s="283"/>
      <c r="H49" s="283"/>
      <c r="I49" s="283"/>
      <c r="J49" s="283"/>
    </row>
    <row r="50" spans="1:10" x14ac:dyDescent="0.25">
      <c r="A50" s="284" t="s">
        <v>66</v>
      </c>
      <c r="B50" s="285"/>
      <c r="C50" s="285"/>
      <c r="D50" s="285"/>
      <c r="E50" s="285"/>
      <c r="F50" s="285"/>
      <c r="G50" s="285"/>
      <c r="H50" s="285"/>
      <c r="I50" s="285"/>
      <c r="J50" s="286"/>
    </row>
    <row r="51" spans="1:10" ht="25.5" x14ac:dyDescent="0.25">
      <c r="A51" s="111" t="s">
        <v>50</v>
      </c>
      <c r="B51" s="112" t="s">
        <v>51</v>
      </c>
      <c r="C51" s="113" t="s">
        <v>52</v>
      </c>
      <c r="D51" s="114" t="s">
        <v>53</v>
      </c>
      <c r="E51" s="114" t="s">
        <v>67</v>
      </c>
      <c r="F51" s="115" t="s">
        <v>68</v>
      </c>
      <c r="G51" s="112" t="s">
        <v>69</v>
      </c>
      <c r="H51" s="112" t="s">
        <v>70</v>
      </c>
      <c r="I51" s="112" t="s">
        <v>57</v>
      </c>
      <c r="J51" s="112" t="s">
        <v>59</v>
      </c>
    </row>
    <row r="52" spans="1:10" x14ac:dyDescent="0.25">
      <c r="A52" s="125"/>
      <c r="B52" s="126"/>
      <c r="C52" s="126"/>
      <c r="D52" s="119"/>
      <c r="E52" s="126"/>
      <c r="F52" s="126"/>
      <c r="G52" s="126"/>
      <c r="H52" s="127"/>
      <c r="I52" s="127"/>
      <c r="J52" s="117"/>
    </row>
    <row r="53" spans="1:10" x14ac:dyDescent="0.25">
      <c r="A53" s="287" t="s">
        <v>71</v>
      </c>
      <c r="B53" s="288"/>
      <c r="C53" s="288"/>
      <c r="D53" s="288"/>
      <c r="E53" s="288"/>
      <c r="F53" s="288"/>
      <c r="G53" s="288"/>
      <c r="H53" s="288"/>
      <c r="I53" s="289"/>
      <c r="J53" s="112">
        <f>SUM(J52:J52)</f>
        <v>0</v>
      </c>
    </row>
    <row r="54" spans="1:10" x14ac:dyDescent="0.25">
      <c r="A54" s="290" t="s">
        <v>72</v>
      </c>
      <c r="B54" s="290"/>
      <c r="C54" s="290"/>
      <c r="D54" s="290"/>
      <c r="E54" s="291"/>
      <c r="F54" s="284" t="s">
        <v>73</v>
      </c>
      <c r="G54" s="285"/>
      <c r="H54" s="286"/>
      <c r="I54" s="292" t="s">
        <v>74</v>
      </c>
      <c r="J54" s="293"/>
    </row>
    <row r="55" spans="1:10" ht="28.5" customHeight="1" x14ac:dyDescent="0.25">
      <c r="A55" s="294" t="s">
        <v>85</v>
      </c>
      <c r="B55" s="295"/>
      <c r="C55" s="295"/>
      <c r="D55" s="295"/>
      <c r="E55" s="296"/>
      <c r="F55" s="276" t="s">
        <v>75</v>
      </c>
      <c r="G55" s="276"/>
      <c r="H55" s="276"/>
      <c r="I55" s="277">
        <f>J43</f>
        <v>9.3000000000000007</v>
      </c>
      <c r="J55" s="277"/>
    </row>
    <row r="56" spans="1:10" x14ac:dyDescent="0.25">
      <c r="A56" s="128"/>
      <c r="B56" s="129"/>
      <c r="C56" s="129"/>
      <c r="D56" s="129"/>
      <c r="E56" s="130"/>
      <c r="F56" s="276" t="s">
        <v>76</v>
      </c>
      <c r="G56" s="276"/>
      <c r="H56" s="276"/>
      <c r="I56" s="277">
        <f>J48</f>
        <v>0</v>
      </c>
      <c r="J56" s="277"/>
    </row>
    <row r="57" spans="1:10" x14ac:dyDescent="0.25">
      <c r="A57" s="128"/>
      <c r="B57" s="129"/>
      <c r="C57" s="129"/>
      <c r="D57" s="129"/>
      <c r="E57" s="130"/>
      <c r="F57" s="276" t="s">
        <v>77</v>
      </c>
      <c r="G57" s="276"/>
      <c r="H57" s="276"/>
      <c r="I57" s="277">
        <f>J53</f>
        <v>0</v>
      </c>
      <c r="J57" s="277"/>
    </row>
    <row r="58" spans="1:10" x14ac:dyDescent="0.25">
      <c r="A58" s="128"/>
      <c r="B58" s="129"/>
      <c r="C58" s="129"/>
      <c r="D58" s="129"/>
      <c r="E58" s="130"/>
      <c r="F58" s="276" t="s">
        <v>78</v>
      </c>
      <c r="G58" s="276"/>
      <c r="H58" s="276"/>
      <c r="I58" s="279">
        <v>1</v>
      </c>
      <c r="J58" s="280"/>
    </row>
    <row r="59" spans="1:10" x14ac:dyDescent="0.25">
      <c r="A59" s="128"/>
      <c r="B59" s="129"/>
      <c r="C59" s="129"/>
      <c r="D59" s="129"/>
      <c r="E59" s="130"/>
      <c r="F59" s="276" t="s">
        <v>79</v>
      </c>
      <c r="G59" s="276"/>
      <c r="H59" s="276"/>
      <c r="I59" s="277">
        <f>I55+I57</f>
        <v>9.3000000000000007</v>
      </c>
      <c r="J59" s="277"/>
    </row>
    <row r="60" spans="1:10" ht="29.25" customHeight="1" x14ac:dyDescent="0.25">
      <c r="A60" s="128"/>
      <c r="B60" s="129"/>
      <c r="C60" s="129"/>
      <c r="D60" s="129"/>
      <c r="E60" s="130"/>
      <c r="F60" s="276" t="s">
        <v>80</v>
      </c>
      <c r="G60" s="276"/>
      <c r="H60" s="276"/>
      <c r="I60" s="277">
        <f>I59/I58</f>
        <v>9.3000000000000007</v>
      </c>
      <c r="J60" s="277"/>
    </row>
    <row r="61" spans="1:10" x14ac:dyDescent="0.25">
      <c r="A61" s="128"/>
      <c r="B61" s="129"/>
      <c r="C61" s="129"/>
      <c r="D61" s="129"/>
      <c r="E61" s="130"/>
      <c r="F61" s="276" t="s">
        <v>81</v>
      </c>
      <c r="G61" s="276"/>
      <c r="H61" s="276"/>
      <c r="I61" s="277">
        <f>I56+I60</f>
        <v>9.3000000000000007</v>
      </c>
      <c r="J61" s="277"/>
    </row>
    <row r="62" spans="1:10" x14ac:dyDescent="0.25">
      <c r="A62" s="128"/>
      <c r="B62" s="129"/>
      <c r="C62" s="129"/>
      <c r="D62" s="129"/>
      <c r="E62" s="130"/>
      <c r="F62" s="276" t="s">
        <v>132</v>
      </c>
      <c r="G62" s="276"/>
      <c r="H62" s="276"/>
      <c r="I62" s="277">
        <f>I61*0.3453</f>
        <v>3.2112900000000004</v>
      </c>
      <c r="J62" s="277"/>
    </row>
    <row r="63" spans="1:10" x14ac:dyDescent="0.25">
      <c r="A63" s="131"/>
      <c r="B63" s="132"/>
      <c r="C63" s="132"/>
      <c r="D63" s="132"/>
      <c r="E63" s="133"/>
      <c r="F63" s="278" t="s">
        <v>82</v>
      </c>
      <c r="G63" s="278"/>
      <c r="H63" s="278"/>
      <c r="I63" s="134"/>
      <c r="J63" s="135">
        <f>ROUND(I61+I62,2)</f>
        <v>12.51</v>
      </c>
    </row>
  </sheetData>
  <mergeCells count="70">
    <mergeCell ref="A15:J15"/>
    <mergeCell ref="A1:J1"/>
    <mergeCell ref="A2:J2"/>
    <mergeCell ref="A3:J3"/>
    <mergeCell ref="A4:J4"/>
    <mergeCell ref="A5:J5"/>
    <mergeCell ref="A6:J6"/>
    <mergeCell ref="A7:J7"/>
    <mergeCell ref="A8:J8"/>
    <mergeCell ref="A9:J9"/>
    <mergeCell ref="A13:I13"/>
    <mergeCell ref="A14:J14"/>
    <mergeCell ref="F27:H27"/>
    <mergeCell ref="I27:J27"/>
    <mergeCell ref="A18:I18"/>
    <mergeCell ref="A19:J19"/>
    <mergeCell ref="A20:J20"/>
    <mergeCell ref="A23:I23"/>
    <mergeCell ref="A24:E24"/>
    <mergeCell ref="F24:H24"/>
    <mergeCell ref="I24:J24"/>
    <mergeCell ref="A25:E25"/>
    <mergeCell ref="F25:H25"/>
    <mergeCell ref="I25:J25"/>
    <mergeCell ref="F26:H26"/>
    <mergeCell ref="I26:J26"/>
    <mergeCell ref="F28:H28"/>
    <mergeCell ref="I28:J28"/>
    <mergeCell ref="F29:H29"/>
    <mergeCell ref="I29:J29"/>
    <mergeCell ref="F30:H30"/>
    <mergeCell ref="I30:J30"/>
    <mergeCell ref="A44:J44"/>
    <mergeCell ref="F31:H31"/>
    <mergeCell ref="I31:J31"/>
    <mergeCell ref="F32:H32"/>
    <mergeCell ref="I32:J32"/>
    <mergeCell ref="F33:H33"/>
    <mergeCell ref="A35:J35"/>
    <mergeCell ref="A36:J36"/>
    <mergeCell ref="A37:J37"/>
    <mergeCell ref="A38:J38"/>
    <mergeCell ref="A39:J39"/>
    <mergeCell ref="A43:I43"/>
    <mergeCell ref="F57:H57"/>
    <mergeCell ref="I57:J57"/>
    <mergeCell ref="A45:J45"/>
    <mergeCell ref="A48:I48"/>
    <mergeCell ref="A49:J49"/>
    <mergeCell ref="A50:J50"/>
    <mergeCell ref="A53:I53"/>
    <mergeCell ref="A54:E54"/>
    <mergeCell ref="F54:H54"/>
    <mergeCell ref="I54:J54"/>
    <mergeCell ref="A55:E55"/>
    <mergeCell ref="F55:H55"/>
    <mergeCell ref="I55:J55"/>
    <mergeCell ref="F56:H56"/>
    <mergeCell ref="I56:J56"/>
    <mergeCell ref="F58:H58"/>
    <mergeCell ref="I58:J58"/>
    <mergeCell ref="F59:H59"/>
    <mergeCell ref="I59:J59"/>
    <mergeCell ref="F60:H60"/>
    <mergeCell ref="I60:J60"/>
    <mergeCell ref="F61:H61"/>
    <mergeCell ref="I61:J61"/>
    <mergeCell ref="F62:H62"/>
    <mergeCell ref="I62:J62"/>
    <mergeCell ref="F63:H6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P.ORÇ.</vt:lpstr>
      <vt:lpstr>M. CÁLCULO</vt:lpstr>
      <vt:lpstr>CRONOGRAMA</vt:lpstr>
      <vt:lpstr>COMPOSIÇÕES</vt:lpstr>
      <vt:lpstr>CRONOGRAMA!Area_de_impressao</vt:lpstr>
      <vt:lpstr>'M. CÁLCULO'!Area_de_impressao</vt:lpstr>
      <vt:lpstr>P.ORÇ.!Area_de_impressao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drago</dc:creator>
  <cp:lastModifiedBy>User</cp:lastModifiedBy>
  <cp:lastPrinted>2022-12-06T16:07:59Z</cp:lastPrinted>
  <dcterms:created xsi:type="dcterms:W3CDTF">2017-02-23T12:49:41Z</dcterms:created>
  <dcterms:modified xsi:type="dcterms:W3CDTF">2022-12-06T16:08:35Z</dcterms:modified>
</cp:coreProperties>
</file>